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165" windowHeight="6270" activeTab="0"/>
  </bookViews>
  <sheets>
    <sheet name="Regnskapsdata og nøkkeltall" sheetId="1" r:id="rId1"/>
  </sheets>
  <definedNames>
    <definedName name="akdå">'Regnskapsdata og nøkkeltall'!$F$9</definedName>
    <definedName name="akfå">'Regnskapsdata og nøkkeltall'!$F$10</definedName>
    <definedName name="anbud">'Regnskapsdata og nøkkeltall'!#REF!</definedName>
    <definedName name="andå">'Regnskapsdata og nøkkeltall'!$B$35</definedName>
    <definedName name="anfå">'Regnskapsdata og nøkkeltall'!$C$35</definedName>
    <definedName name="anib">'Regnskapsdata og nøkkeltall'!$F$35</definedName>
    <definedName name="budsjett">'Regnskapsdata og nøkkeltall'!#REF!</definedName>
    <definedName name="drintdå">'Regnskapsdata og nøkkeltall'!$B$17</definedName>
    <definedName name="drintfå">'Regnskapsdata og nøkkeltall'!$C$17</definedName>
    <definedName name="ekbud">'Regnskapsdata og nøkkeltall'!#REF!</definedName>
    <definedName name="ekdå">'Regnskapsdata og nøkkeltall'!$B$41</definedName>
    <definedName name="ekfå">'Regnskapsdata og nøkkeltall'!$C$41</definedName>
    <definedName name="ekib">'Regnskapsdata og nøkkeltall'!$F$41</definedName>
    <definedName name="gjelddå">'Regnskapsdata og nøkkeltall'!$B$45</definedName>
    <definedName name="gjeldfå">'Regnskapsdata og nøkkeltall'!$C$45</definedName>
    <definedName name="gjeldib">'Regnskapsdata og nøkkeltall'!$F$45</definedName>
    <definedName name="hjelp" localSheetId="0">#REF!</definedName>
    <definedName name="hjelp">#REF!</definedName>
    <definedName name="kgbud">'Regnskapsdata og nøkkeltall'!#REF!</definedName>
    <definedName name="kgdå">'Regnskapsdata og nøkkeltall'!$B$43</definedName>
    <definedName name="kgfå">'Regnskapsdata og nøkkeltall'!$C$43</definedName>
    <definedName name="kgib">'Regnskapsdata og nøkkeltall'!$F$43</definedName>
    <definedName name="kkbud">'Regnskapsdata og nøkkeltall'!#REF!</definedName>
    <definedName name="kkbudpluss">'Regnskapsdata og nøkkeltall'!#REF!</definedName>
    <definedName name="kroner">'Regnskapsdata og nøkkeltall'!#REF!</definedName>
    <definedName name="ktkbud">'Regnskapsdata og nøkkeltall'!#REF!</definedName>
    <definedName name="ktkp">'Regnskapsdata og nøkkeltall'!#REF!</definedName>
    <definedName name="ktlbud">'Regnskapsdata og nøkkeltall'!#REF!</definedName>
    <definedName name="ktlp">'Regnskapsdata og nøkkeltall'!#REF!</definedName>
    <definedName name="kunderbud">'Regnskapsdata og nøkkeltall'!#REF!</definedName>
    <definedName name="kunderdå">'Regnskapsdata og nøkkeltall'!$B$38</definedName>
    <definedName name="kunderfå">'Regnskapsdata og nøkkeltall'!$C$38</definedName>
    <definedName name="kunderib">'Regnskapsdata og nøkkeltall'!$F$38</definedName>
    <definedName name="levgjeldbud">'Regnskapsdata og nøkkeltall'!#REF!</definedName>
    <definedName name="levgjelddå">'Regnskapsdata og nøkkeltall'!$B$44</definedName>
    <definedName name="levgjeldfå">'Regnskapsdata og nøkkeltall'!$C$44</definedName>
    <definedName name="levgjeldib">'Regnskapsdata og nøkkeltall'!$F$44</definedName>
    <definedName name="lgbud">'Regnskapsdata og nøkkeltall'!#REF!</definedName>
    <definedName name="lgdå">'Regnskapsdata og nøkkeltall'!$B$42</definedName>
    <definedName name="lgfå">'Regnskapsdata og nøkkeltall'!$C$42</definedName>
    <definedName name="lgib">'Regnskapsdata og nøkkeltall'!$F$42</definedName>
    <definedName name="ltbud">'Regnskapsdata og nøkkeltall'!#REF!</definedName>
    <definedName name="ltp">'Regnskapsdata og nøkkeltall'!#REF!</definedName>
    <definedName name="mva">'Regnskapsdata og nøkkeltall'!$B$12</definedName>
    <definedName name="null" localSheetId="0">#REF!</definedName>
    <definedName name="nytt">#REF!</definedName>
    <definedName name="nøkkeltall">'Regnskapsdata og nøkkeltall'!$A$118:$A$128</definedName>
    <definedName name="ombud">'Regnskapsdata og nøkkeltall'!#REF!</definedName>
    <definedName name="omdå">'Regnskapsdata og nøkkeltall'!$B$36</definedName>
    <definedName name="omfå">'Regnskapsdata og nøkkeltall'!$C$36</definedName>
    <definedName name="omib">'Regnskapsdata og nøkkeltall'!$F$36</definedName>
    <definedName name="ordresdå">'Regnskapsdata og nøkkeltall'!$B$26</definedName>
    <definedName name="Ordresførskattdå">'Regnskapsdata og nøkkeltall'!$B$24</definedName>
    <definedName name="Ordresførskattfå">'Regnskapsdata og nøkkeltall'!$C$24</definedName>
    <definedName name="ordresfå">'Regnskapsdata og nøkkeltall'!$C$26</definedName>
    <definedName name="prosent">'Regnskapsdata og nøkkeltall'!#REF!</definedName>
    <definedName name="RECORDER" localSheetId="0">#N/A</definedName>
    <definedName name="regnskap">'Regnskapsdata og nøkkeltall'!$B$15:$B$50</definedName>
    <definedName name="regnskapfå">'Regnskapsdata og nøkkeltall'!$C$15:$C$50</definedName>
    <definedName name="rentedå">'Regnskapsdata og nøkkeltall'!$B$22</definedName>
    <definedName name="rentefå">'Regnskapsdata og nøkkeltall'!$C$22</definedName>
    <definedName name="rentekostnbud">'Regnskapsdata og nøkkeltall'!#REF!</definedName>
    <definedName name="rentekostndå">'Regnskapsdata og nøkkeltall'!$B$23</definedName>
    <definedName name="rentekostnfå">'Regnskapsdata og nøkkeltall'!$C$23</definedName>
    <definedName name="resfeopbud">'Regnskapsdata og nøkkeltall'!#REF!</definedName>
    <definedName name="resfeopdå">'Regnskapsdata og nøkkeltall'!#REF!</definedName>
    <definedName name="resfeopfå">'Regnskapsdata og nøkkeltall'!#REF!</definedName>
    <definedName name="salgbud">'Regnskapsdata og nøkkeltall'!#REF!</definedName>
    <definedName name="salgdå">'Regnskapsdata og nøkkeltall'!$B$15</definedName>
    <definedName name="salgfå">'Regnskapsdata og nøkkeltall'!$C$15</definedName>
    <definedName name="skjul" localSheetId="0">#REF!</definedName>
    <definedName name="tilbake" localSheetId="0">#REF!</definedName>
    <definedName name="tkbud">'Regnskapsdata og nøkkeltall'!#REF!</definedName>
    <definedName name="tkdå">'Regnskapsdata og nøkkeltall'!$B$39</definedName>
    <definedName name="tkfå">'Regnskapsdata og nøkkeltall'!$C$39</definedName>
    <definedName name="tkib">'Regnskapsdata og nøkkeltall'!$F$39</definedName>
    <definedName name="_xlnm.Print_Area" localSheetId="0">'Regnskapsdata og nøkkeltall'!$A$63:$F$117</definedName>
    <definedName name="varekostbud">'Regnskapsdata og nøkkeltall'!#REF!</definedName>
    <definedName name="varekostdå">'Regnskapsdata og nøkkeltall'!$B$18</definedName>
    <definedName name="varekostfå">'Regnskapsdata og nøkkeltall'!$C$18</definedName>
    <definedName name="vis" localSheetId="0">#REF!</definedName>
    <definedName name="vlbud">'Regnskapsdata og nøkkeltall'!#REF!</definedName>
    <definedName name="vldå">'Regnskapsdata og nøkkeltall'!$B$37</definedName>
    <definedName name="vlfå">'Regnskapsdata og nøkkeltall'!$C$37</definedName>
    <definedName name="vlib">'Regnskapsdata og nøkkeltall'!$F$37</definedName>
    <definedName name="år">'Regnskapsdata og nøkkeltall'!$B$11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  <author>Johs Totland</author>
  </authors>
  <commentList>
    <comment ref="A18" authorId="0">
      <text>
        <r>
          <rPr>
            <sz val="8"/>
            <rFont val="Tahoma"/>
            <family val="0"/>
          </rPr>
          <t>ViA står for varer i arbeid og Fv for ferdigvarer</t>
        </r>
      </text>
    </comment>
    <comment ref="A36" authorId="0">
      <text>
        <r>
          <rPr>
            <sz val="8"/>
            <rFont val="Tahoma"/>
            <family val="0"/>
          </rPr>
          <t>Her registrerer du sum omløpsmidler dvs. inklusive varer og kundefordringer</t>
        </r>
      </text>
    </comment>
    <comment ref="A37" authorId="0">
      <text>
        <r>
          <rPr>
            <sz val="8"/>
            <rFont val="Tahoma"/>
            <family val="0"/>
          </rPr>
          <t>Dersom modellen skal regne ut gjennomsnittlig lagringstid må du registrere varelager her</t>
        </r>
      </text>
    </comment>
    <comment ref="A38" authorId="0">
      <text>
        <r>
          <rPr>
            <sz val="8"/>
            <rFont val="Tahoma"/>
            <family val="0"/>
          </rPr>
          <t xml:space="preserve">Dersom modellen skal regne ut gjennomsnittlig kredittid til kunder må du registrere kundefordringer her
</t>
        </r>
      </text>
    </comment>
    <comment ref="A41" authorId="0">
      <text>
        <r>
          <rPr>
            <sz val="8"/>
            <rFont val="Tahoma"/>
            <family val="0"/>
          </rPr>
          <t>Egenkapitalen regnes ut automatisk. EK=sum eiendeler - sum gjeld</t>
        </r>
      </text>
    </comment>
    <comment ref="A43" authorId="0">
      <text>
        <r>
          <rPr>
            <sz val="8"/>
            <rFont val="Tahoma"/>
            <family val="0"/>
          </rPr>
          <t>Her registrerer du sum kortsiktig gjeld dvs. inklusive leverandørgjeld</t>
        </r>
      </text>
    </comment>
    <comment ref="A44" authorId="0">
      <text>
        <r>
          <rPr>
            <sz val="8"/>
            <rFont val="Tahoma"/>
            <family val="0"/>
          </rPr>
          <t xml:space="preserve">Dersom modellen skal regne ut gjennomsnittlig kredittid fra leveran-dører må du registrere leverandørgjeld her
</t>
        </r>
      </text>
    </comment>
    <comment ref="A19" authorId="1">
      <text>
        <r>
          <rPr>
            <sz val="8"/>
            <rFont val="Tahoma"/>
            <family val="2"/>
          </rPr>
          <t>Her registrerer du sum  lønnskostnad, avskriving og annen driftskostnad</t>
        </r>
      </text>
    </comment>
  </commentList>
</comments>
</file>

<file path=xl/sharedStrings.xml><?xml version="1.0" encoding="utf-8"?>
<sst xmlns="http://schemas.openxmlformats.org/spreadsheetml/2006/main" count="78" uniqueCount="66">
  <si>
    <t>Nøkkeltall</t>
  </si>
  <si>
    <t>Egenkapital-</t>
  </si>
  <si>
    <t>Totalkapital-</t>
  </si>
  <si>
    <t>Likviditets-</t>
  </si>
  <si>
    <t>Gj. snittlig</t>
  </si>
  <si>
    <t>rentabilitet</t>
  </si>
  <si>
    <t>grad 1</t>
  </si>
  <si>
    <t>grad 2</t>
  </si>
  <si>
    <t>lagringstid</t>
  </si>
  <si>
    <t>Gj. sn. kred.</t>
  </si>
  <si>
    <t>Egenkapital</t>
  </si>
  <si>
    <t>Arbeids-</t>
  </si>
  <si>
    <t>Langs.kap/</t>
  </si>
  <si>
    <t>tid kunder</t>
  </si>
  <si>
    <t>tid leverand.</t>
  </si>
  <si>
    <t>prosent</t>
  </si>
  <si>
    <t>(AN + 1/2 VL)</t>
  </si>
  <si>
    <t>Årstall inneværende år</t>
  </si>
  <si>
    <t>Firma</t>
  </si>
  <si>
    <t>Mva-sats</t>
  </si>
  <si>
    <t>Navn/oppgave</t>
  </si>
  <si>
    <t>Resultatregnskap</t>
  </si>
  <si>
    <t>Regnskap</t>
  </si>
  <si>
    <t>Endring</t>
  </si>
  <si>
    <t>i %</t>
  </si>
  <si>
    <t>Salgsinntekt</t>
  </si>
  <si>
    <t>Annen driftsinntekt</t>
  </si>
  <si>
    <t>Sum driftsinntekter</t>
  </si>
  <si>
    <t>Varekostnad og beholdningsendring ViA og Fv</t>
  </si>
  <si>
    <t xml:space="preserve">Lønnskostnad, avskrivning og annen driftskostnad </t>
  </si>
  <si>
    <t>Sum driftskostnader</t>
  </si>
  <si>
    <t>Driftsresultat</t>
  </si>
  <si>
    <t>Finansinntekt (renteinntekt o.l.)</t>
  </si>
  <si>
    <t>Finanskostnad (rentekostnad o.l.)</t>
  </si>
  <si>
    <t>Ordinært resultat før skattekostnad</t>
  </si>
  <si>
    <t>Skattekostnad på ordinært resultat</t>
  </si>
  <si>
    <t>Ordinært resultat</t>
  </si>
  <si>
    <t>Ekstraordinær inntekt</t>
  </si>
  <si>
    <t>Ekstraordinær kostnad</t>
  </si>
  <si>
    <t>Skattekostnad på ekstraordinært resultat</t>
  </si>
  <si>
    <t>Årsresultat</t>
  </si>
  <si>
    <t>Balanse</t>
  </si>
  <si>
    <t>Inngående</t>
  </si>
  <si>
    <t>Eiendeler</t>
  </si>
  <si>
    <t>Sum anleggsmidler</t>
  </si>
  <si>
    <t>Sum omløpsmidler</t>
  </si>
  <si>
    <t>Varer</t>
  </si>
  <si>
    <t>Kundefordringer</t>
  </si>
  <si>
    <t>Sum eiendeler</t>
  </si>
  <si>
    <t>Egenkapital og gjeld</t>
  </si>
  <si>
    <t>Sum egenkapital</t>
  </si>
  <si>
    <t>Sum langsiktig gjeld</t>
  </si>
  <si>
    <t>Sum kortsiktig gjeld</t>
  </si>
  <si>
    <t>Leverandørgjeld</t>
  </si>
  <si>
    <t>Sum gjeld</t>
  </si>
  <si>
    <t>Sum egenkapital og gjeld</t>
  </si>
  <si>
    <r>
      <t>*)</t>
    </r>
    <r>
      <rPr>
        <i/>
        <sz val="8"/>
        <rFont val="Arial"/>
        <family val="2"/>
      </rPr>
      <t xml:space="preserve"> Dersom modellen ikke finner tall for to år, vil den bruke siste års tall i beregninger som krever gjennomsnitt.</t>
    </r>
  </si>
  <si>
    <t>Klikk her for nøkkeltall</t>
  </si>
  <si>
    <t>rentabilitet før skatt</t>
  </si>
  <si>
    <t>rentabilitet etter skatt</t>
  </si>
  <si>
    <t>Resultat-</t>
  </si>
  <si>
    <t>grad</t>
  </si>
  <si>
    <t>Gjennom-</t>
  </si>
  <si>
    <t>snittlig gjeldsrente</t>
  </si>
  <si>
    <t>kapital i kr</t>
  </si>
  <si>
    <t>kapital i %</t>
  </si>
</sst>
</file>

<file path=xl/styles.xml><?xml version="1.0" encoding="utf-8"?>
<styleSheet xmlns="http://schemas.openxmlformats.org/spreadsheetml/2006/main">
  <numFmts count="4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\ ?/?"/>
    <numFmt numFmtId="173" formatCode="#\ ??/??"/>
    <numFmt numFmtId="174" formatCode="0.00000"/>
    <numFmt numFmtId="175" formatCode="0.0000"/>
    <numFmt numFmtId="176" formatCode="0.000"/>
    <numFmt numFmtId="177" formatCode="0.0\ %"/>
    <numFmt numFmtId="178" formatCode="0.0"/>
    <numFmt numFmtId="179" formatCode="General\ &quot;år&quot;"/>
    <numFmt numFmtId="180" formatCode="0.0%"/>
    <numFmt numFmtId="181" formatCode="#,##0.00\ %;[Red]\-#,##0.00\ %"/>
    <numFmt numFmtId="182" formatCode="#,##0.0\ %;[Red]\-#,##0.0\ %"/>
    <numFmt numFmtId="183" formatCode="#,##0.0;[Red]\-#,##0.0"/>
    <numFmt numFmtId="184" formatCode="0\ &quot;dg&quot;"/>
    <numFmt numFmtId="185" formatCode="0\ &quot;dager&quot;"/>
    <numFmt numFmtId="186" formatCode="0.0\ &quot;dager&quot;"/>
    <numFmt numFmtId="187" formatCode="\+#,##0.0\ %;[Red]\-#,##0.0\ %"/>
    <numFmt numFmtId="188" formatCode="\+#,##0;[Red]\-#,##0"/>
    <numFmt numFmtId="189" formatCode="#,##0;[Red]\-#,##0;"/>
    <numFmt numFmtId="190" formatCode="\+#,##0.0\ %;[Red]\-#,##0.0\ %;"/>
    <numFmt numFmtId="191" formatCode="#,##0;[Red]\-#,##0.0;"/>
    <numFmt numFmtId="192" formatCode="#,##0.0\ %;[Red]\-#,##0.0\ %;"/>
    <numFmt numFmtId="193" formatCode="\+#,##0;[Red]\-#,##0;"/>
    <numFmt numFmtId="194" formatCode="General;;"/>
    <numFmt numFmtId="195" formatCode="#,##0.0\ %;[Red]\-#,##0.0\ %;;"/>
    <numFmt numFmtId="196" formatCode="\+#,##0.0\ %;[Red]\-#,##0.0\ %;;"/>
    <numFmt numFmtId="197" formatCode="mmmm"/>
    <numFmt numFmtId="198" formatCode="mmm"/>
    <numFmt numFmtId="199" formatCode="0\ &quot;dager&quot;;;"/>
    <numFmt numFmtId="200" formatCode="&quot;Ja&quot;;&quot;Ja&quot;;&quot;Nei&quot;"/>
    <numFmt numFmtId="201" formatCode="&quot;Sann&quot;;&quot;Sann&quot;;&quot;Usann&quot;"/>
    <numFmt numFmtId="202" formatCode="&quot;På&quot;;&quot;På&quot;;&quot;Av&quot;"/>
    <numFmt numFmtId="203" formatCode="[$€-2]\ #,##0.00_);[Red]\([$€-2]\ #,##0.00\)"/>
  </numFmts>
  <fonts count="6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4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indexed="10"/>
      <name val="Arial"/>
      <family val="2"/>
    </font>
    <font>
      <sz val="8"/>
      <name val="Tahoma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8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0" borderId="2" applyNumberFormat="0" applyFill="0" applyAlignment="0" applyProtection="0"/>
    <xf numFmtId="0" fontId="51" fillId="24" borderId="3" applyNumberFormat="0" applyAlignment="0" applyProtection="0"/>
    <xf numFmtId="0" fontId="0" fillId="25" borderId="4" applyNumberFormat="0" applyFont="0" applyAlignment="0" applyProtection="0"/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89" fontId="5" fillId="33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9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89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9" fontId="10" fillId="0" borderId="0" xfId="0" applyNumberFormat="1" applyFont="1" applyAlignment="1" applyProtection="1">
      <alignment/>
      <protection/>
    </xf>
    <xf numFmtId="189" fontId="4" fillId="33" borderId="0" xfId="0" applyNumberFormat="1" applyFont="1" applyFill="1" applyAlignment="1" applyProtection="1">
      <alignment/>
      <protection/>
    </xf>
    <xf numFmtId="192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9" fontId="5" fillId="0" borderId="0" xfId="0" applyNumberFormat="1" applyFont="1" applyAlignment="1" applyProtection="1">
      <alignment/>
      <protection/>
    </xf>
    <xf numFmtId="192" fontId="5" fillId="0" borderId="0" xfId="0" applyNumberFormat="1" applyFont="1" applyAlignment="1" applyProtection="1">
      <alignment/>
      <protection/>
    </xf>
    <xf numFmtId="189" fontId="7" fillId="0" borderId="10" xfId="0" applyNumberFormat="1" applyFont="1" applyBorder="1" applyAlignment="1" applyProtection="1">
      <alignment horizontal="center"/>
      <protection/>
    </xf>
    <xf numFmtId="193" fontId="7" fillId="0" borderId="10" xfId="0" applyNumberFormat="1" applyFont="1" applyBorder="1" applyAlignment="1" applyProtection="1">
      <alignment horizontal="center"/>
      <protection/>
    </xf>
    <xf numFmtId="193" fontId="7" fillId="0" borderId="11" xfId="0" applyNumberFormat="1" applyFont="1" applyBorder="1" applyAlignment="1" applyProtection="1">
      <alignment horizontal="center"/>
      <protection/>
    </xf>
    <xf numFmtId="189" fontId="4" fillId="0" borderId="12" xfId="0" applyNumberFormat="1" applyFont="1" applyBorder="1" applyAlignment="1" applyProtection="1">
      <alignment/>
      <protection/>
    </xf>
    <xf numFmtId="193" fontId="4" fillId="0" borderId="12" xfId="0" applyNumberFormat="1" applyFont="1" applyBorder="1" applyAlignment="1" applyProtection="1">
      <alignment/>
      <protection/>
    </xf>
    <xf numFmtId="190" fontId="4" fillId="0" borderId="13" xfId="0" applyNumberFormat="1" applyFont="1" applyBorder="1" applyAlignment="1" applyProtection="1">
      <alignment/>
      <protection/>
    </xf>
    <xf numFmtId="189" fontId="4" fillId="0" borderId="14" xfId="0" applyNumberFormat="1" applyFont="1" applyBorder="1" applyAlignment="1" applyProtection="1">
      <alignment/>
      <protection/>
    </xf>
    <xf numFmtId="193" fontId="4" fillId="0" borderId="14" xfId="0" applyNumberFormat="1" applyFont="1" applyBorder="1" applyAlignment="1" applyProtection="1">
      <alignment/>
      <protection/>
    </xf>
    <xf numFmtId="190" fontId="4" fillId="0" borderId="15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9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/>
      <protection/>
    </xf>
    <xf numFmtId="189" fontId="7" fillId="0" borderId="16" xfId="0" applyNumberFormat="1" applyFont="1" applyBorder="1" applyAlignment="1" applyProtection="1">
      <alignment horizontal="center"/>
      <protection/>
    </xf>
    <xf numFmtId="193" fontId="7" fillId="0" borderId="16" xfId="0" applyNumberFormat="1" applyFont="1" applyBorder="1" applyAlignment="1" applyProtection="1">
      <alignment horizontal="center"/>
      <protection/>
    </xf>
    <xf numFmtId="193" fontId="7" fillId="0" borderId="17" xfId="0" applyNumberFormat="1" applyFont="1" applyBorder="1" applyAlignment="1" applyProtection="1">
      <alignment horizontal="center"/>
      <protection/>
    </xf>
    <xf numFmtId="189" fontId="14" fillId="0" borderId="14" xfId="0" applyNumberFormat="1" applyFont="1" applyBorder="1" applyAlignment="1" applyProtection="1">
      <alignment/>
      <protection/>
    </xf>
    <xf numFmtId="193" fontId="14" fillId="0" borderId="14" xfId="0" applyNumberFormat="1" applyFont="1" applyBorder="1" applyAlignment="1" applyProtection="1">
      <alignment/>
      <protection/>
    </xf>
    <xf numFmtId="190" fontId="14" fillId="0" borderId="15" xfId="0" applyNumberFormat="1" applyFont="1" applyBorder="1" applyAlignment="1" applyProtection="1">
      <alignment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5" fontId="4" fillId="0" borderId="0" xfId="0" applyNumberFormat="1" applyFont="1" applyBorder="1" applyAlignment="1" applyProtection="1">
      <alignment/>
      <protection/>
    </xf>
    <xf numFmtId="189" fontId="7" fillId="0" borderId="18" xfId="0" applyNumberFormat="1" applyFont="1" applyBorder="1" applyAlignment="1" applyProtection="1">
      <alignment horizontal="center"/>
      <protection/>
    </xf>
    <xf numFmtId="189" fontId="7" fillId="0" borderId="19" xfId="0" applyNumberFormat="1" applyFont="1" applyBorder="1" applyAlignment="1" applyProtection="1">
      <alignment horizontal="center"/>
      <protection/>
    </xf>
    <xf numFmtId="185" fontId="4" fillId="0" borderId="20" xfId="0" applyNumberFormat="1" applyFont="1" applyBorder="1" applyAlignment="1" applyProtection="1">
      <alignment/>
      <protection/>
    </xf>
    <xf numFmtId="177" fontId="4" fillId="0" borderId="19" xfId="48" applyNumberFormat="1" applyFont="1" applyBorder="1" applyAlignment="1" applyProtection="1">
      <alignment/>
      <protection/>
    </xf>
    <xf numFmtId="189" fontId="7" fillId="0" borderId="21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189" fontId="7" fillId="0" borderId="23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177" fontId="4" fillId="0" borderId="25" xfId="48" applyNumberFormat="1" applyFont="1" applyBorder="1" applyAlignment="1" applyProtection="1">
      <alignment/>
      <protection/>
    </xf>
    <xf numFmtId="177" fontId="4" fillId="0" borderId="23" xfId="48" applyNumberFormat="1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177" fontId="4" fillId="0" borderId="20" xfId="48" applyNumberFormat="1" applyFont="1" applyBorder="1" applyAlignment="1" applyProtection="1">
      <alignment/>
      <protection/>
    </xf>
    <xf numFmtId="195" fontId="4" fillId="0" borderId="25" xfId="48" applyNumberFormat="1" applyFont="1" applyBorder="1" applyAlignment="1" applyProtection="1">
      <alignment/>
      <protection/>
    </xf>
    <xf numFmtId="189" fontId="4" fillId="0" borderId="25" xfId="0" applyNumberFormat="1" applyFont="1" applyBorder="1" applyAlignment="1" applyProtection="1">
      <alignment/>
      <protection/>
    </xf>
    <xf numFmtId="195" fontId="4" fillId="0" borderId="23" xfId="48" applyNumberFormat="1" applyFont="1" applyBorder="1" applyAlignment="1" applyProtection="1">
      <alignment/>
      <protection/>
    </xf>
    <xf numFmtId="189" fontId="4" fillId="0" borderId="23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6" fillId="34" borderId="27" xfId="0" applyFont="1" applyFill="1" applyBorder="1" applyAlignment="1" applyProtection="1">
      <alignment horizontal="left"/>
      <protection/>
    </xf>
    <xf numFmtId="0" fontId="7" fillId="34" borderId="28" xfId="0" applyFont="1" applyFill="1" applyBorder="1" applyAlignment="1" applyProtection="1" quotePrefix="1">
      <alignment horizontal="center"/>
      <protection/>
    </xf>
    <xf numFmtId="189" fontId="7" fillId="34" borderId="28" xfId="0" applyNumberFormat="1" applyFont="1" applyFill="1" applyBorder="1" applyAlignment="1" applyProtection="1" quotePrefix="1">
      <alignment horizontal="center"/>
      <protection/>
    </xf>
    <xf numFmtId="189" fontId="7" fillId="34" borderId="29" xfId="0" applyNumberFormat="1" applyFont="1" applyFill="1" applyBorder="1" applyAlignment="1" applyProtection="1">
      <alignment horizontal="center"/>
      <protection/>
    </xf>
    <xf numFmtId="189" fontId="7" fillId="34" borderId="28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 quotePrefix="1">
      <alignment horizontal="center"/>
      <protection/>
    </xf>
    <xf numFmtId="0" fontId="7" fillId="34" borderId="11" xfId="0" applyFont="1" applyFill="1" applyBorder="1" applyAlignment="1" applyProtection="1" quotePrefix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1" fontId="8" fillId="35" borderId="30" xfId="0" applyNumberFormat="1" applyFont="1" applyFill="1" applyBorder="1" applyAlignment="1" applyProtection="1">
      <alignment horizontal="left"/>
      <protection/>
    </xf>
    <xf numFmtId="192" fontId="9" fillId="35" borderId="31" xfId="48" applyNumberFormat="1" applyFont="1" applyFill="1" applyBorder="1" applyAlignment="1" applyProtection="1">
      <alignment/>
      <protection/>
    </xf>
    <xf numFmtId="192" fontId="4" fillId="35" borderId="31" xfId="48" applyNumberFormat="1" applyFont="1" applyFill="1" applyBorder="1" applyAlignment="1" applyProtection="1">
      <alignment/>
      <protection/>
    </xf>
    <xf numFmtId="1" fontId="8" fillId="35" borderId="32" xfId="0" applyNumberFormat="1" applyFont="1" applyFill="1" applyBorder="1" applyAlignment="1" applyProtection="1">
      <alignment horizontal="left"/>
      <protection/>
    </xf>
    <xf numFmtId="192" fontId="9" fillId="35" borderId="33" xfId="48" applyNumberFormat="1" applyFont="1" applyFill="1" applyBorder="1" applyAlignment="1" applyProtection="1">
      <alignment/>
      <protection/>
    </xf>
    <xf numFmtId="192" fontId="4" fillId="35" borderId="29" xfId="48" applyNumberFormat="1" applyFont="1" applyFill="1" applyBorder="1" applyAlignment="1" applyProtection="1">
      <alignment/>
      <protection/>
    </xf>
    <xf numFmtId="1" fontId="8" fillId="35" borderId="34" xfId="0" applyNumberFormat="1" applyFont="1" applyFill="1" applyBorder="1" applyAlignment="1" applyProtection="1">
      <alignment horizontal="left"/>
      <protection/>
    </xf>
    <xf numFmtId="1" fontId="8" fillId="35" borderId="24" xfId="0" applyNumberFormat="1" applyFont="1" applyFill="1" applyBorder="1" applyAlignment="1" applyProtection="1">
      <alignment horizontal="left"/>
      <protection/>
    </xf>
    <xf numFmtId="185" fontId="9" fillId="35" borderId="12" xfId="0" applyNumberFormat="1" applyFont="1" applyFill="1" applyBorder="1" applyAlignment="1" applyProtection="1">
      <alignment/>
      <protection/>
    </xf>
    <xf numFmtId="185" fontId="9" fillId="35" borderId="31" xfId="0" applyNumberFormat="1" applyFont="1" applyFill="1" applyBorder="1" applyAlignment="1" applyProtection="1">
      <alignment/>
      <protection/>
    </xf>
    <xf numFmtId="195" fontId="9" fillId="35" borderId="31" xfId="48" applyNumberFormat="1" applyFont="1" applyFill="1" applyBorder="1" applyAlignment="1" applyProtection="1">
      <alignment/>
      <protection/>
    </xf>
    <xf numFmtId="189" fontId="9" fillId="35" borderId="12" xfId="0" applyNumberFormat="1" applyFont="1" applyFill="1" applyBorder="1" applyAlignment="1" applyProtection="1">
      <alignment/>
      <protection/>
    </xf>
    <xf numFmtId="195" fontId="9" fillId="35" borderId="13" xfId="48" applyNumberFormat="1" applyFont="1" applyFill="1" applyBorder="1" applyAlignment="1" applyProtection="1">
      <alignment/>
      <protection/>
    </xf>
    <xf numFmtId="1" fontId="8" fillId="35" borderId="22" xfId="0" applyNumberFormat="1" applyFont="1" applyFill="1" applyBorder="1" applyAlignment="1" applyProtection="1">
      <alignment horizontal="left"/>
      <protection/>
    </xf>
    <xf numFmtId="195" fontId="9" fillId="35" borderId="33" xfId="48" applyNumberFormat="1" applyFont="1" applyFill="1" applyBorder="1" applyAlignment="1" applyProtection="1">
      <alignment/>
      <protection/>
    </xf>
    <xf numFmtId="189" fontId="9" fillId="35" borderId="16" xfId="0" applyNumberFormat="1" applyFont="1" applyFill="1" applyBorder="1" applyAlignment="1" applyProtection="1">
      <alignment/>
      <protection/>
    </xf>
    <xf numFmtId="195" fontId="9" fillId="35" borderId="17" xfId="48" applyNumberFormat="1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89" fontId="16" fillId="33" borderId="0" xfId="0" applyNumberFormat="1" applyFont="1" applyFill="1" applyAlignment="1" applyProtection="1">
      <alignment/>
      <protection/>
    </xf>
    <xf numFmtId="193" fontId="16" fillId="33" borderId="0" xfId="0" applyNumberFormat="1" applyFont="1" applyFill="1" applyAlignment="1" applyProtection="1">
      <alignment/>
      <protection/>
    </xf>
    <xf numFmtId="189" fontId="16" fillId="0" borderId="0" xfId="0" applyNumberFormat="1" applyFont="1" applyAlignment="1" applyProtection="1">
      <alignment horizontal="center"/>
      <protection/>
    </xf>
    <xf numFmtId="193" fontId="16" fillId="0" borderId="0" xfId="0" applyNumberFormat="1" applyFont="1" applyAlignment="1" applyProtection="1">
      <alignment horizontal="center"/>
      <protection/>
    </xf>
    <xf numFmtId="189" fontId="17" fillId="0" borderId="0" xfId="0" applyNumberFormat="1" applyFont="1" applyAlignment="1" applyProtection="1">
      <alignment/>
      <protection/>
    </xf>
    <xf numFmtId="193" fontId="17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89" fontId="16" fillId="0" borderId="0" xfId="0" applyNumberFormat="1" applyFont="1" applyAlignment="1" applyProtection="1">
      <alignment/>
      <protection/>
    </xf>
    <xf numFmtId="193" fontId="16" fillId="0" borderId="0" xfId="0" applyNumberFormat="1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192" fontId="9" fillId="38" borderId="0" xfId="48" applyNumberFormat="1" applyFont="1" applyFill="1" applyBorder="1" applyAlignment="1" applyProtection="1">
      <alignment horizontal="right"/>
      <protection/>
    </xf>
    <xf numFmtId="0" fontId="11" fillId="37" borderId="27" xfId="0" applyFont="1" applyFill="1" applyBorder="1" applyAlignment="1" applyProtection="1">
      <alignment horizontal="left"/>
      <protection/>
    </xf>
    <xf numFmtId="189" fontId="7" fillId="37" borderId="10" xfId="0" applyNumberFormat="1" applyFont="1" applyFill="1" applyBorder="1" applyAlignment="1" applyProtection="1">
      <alignment horizontal="center"/>
      <protection/>
    </xf>
    <xf numFmtId="189" fontId="7" fillId="37" borderId="21" xfId="0" applyNumberFormat="1" applyFont="1" applyFill="1" applyBorder="1" applyAlignment="1" applyProtection="1">
      <alignment horizontal="center"/>
      <protection/>
    </xf>
    <xf numFmtId="192" fontId="7" fillId="37" borderId="18" xfId="0" applyNumberFormat="1" applyFont="1" applyFill="1" applyBorder="1" applyAlignment="1" applyProtection="1">
      <alignment horizontal="center"/>
      <protection/>
    </xf>
    <xf numFmtId="0" fontId="5" fillId="37" borderId="0" xfId="0" applyFont="1" applyFill="1" applyAlignment="1" applyProtection="1">
      <alignment/>
      <protection/>
    </xf>
    <xf numFmtId="0" fontId="11" fillId="37" borderId="32" xfId="0" applyFont="1" applyFill="1" applyBorder="1" applyAlignment="1" applyProtection="1" quotePrefix="1">
      <alignment horizontal="left"/>
      <protection/>
    </xf>
    <xf numFmtId="189" fontId="7" fillId="37" borderId="16" xfId="0" applyNumberFormat="1" applyFont="1" applyFill="1" applyBorder="1" applyAlignment="1" applyProtection="1">
      <alignment horizontal="center"/>
      <protection/>
    </xf>
    <xf numFmtId="189" fontId="7" fillId="37" borderId="23" xfId="0" applyNumberFormat="1" applyFont="1" applyFill="1" applyBorder="1" applyAlignment="1" applyProtection="1">
      <alignment horizontal="center"/>
      <protection/>
    </xf>
    <xf numFmtId="192" fontId="7" fillId="37" borderId="19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Alignment="1" applyProtection="1">
      <alignment/>
      <protection/>
    </xf>
    <xf numFmtId="189" fontId="4" fillId="38" borderId="12" xfId="0" applyNumberFormat="1" applyFont="1" applyFill="1" applyBorder="1" applyAlignment="1" applyProtection="1">
      <alignment/>
      <protection/>
    </xf>
    <xf numFmtId="192" fontId="4" fillId="38" borderId="13" xfId="0" applyNumberFormat="1" applyFont="1" applyFill="1" applyBorder="1" applyAlignment="1" applyProtection="1">
      <alignment/>
      <protection/>
    </xf>
    <xf numFmtId="189" fontId="4" fillId="38" borderId="14" xfId="0" applyNumberFormat="1" applyFont="1" applyFill="1" applyBorder="1" applyAlignment="1" applyProtection="1">
      <alignment/>
      <protection/>
    </xf>
    <xf numFmtId="192" fontId="4" fillId="38" borderId="15" xfId="0" applyNumberFormat="1" applyFont="1" applyFill="1" applyBorder="1" applyAlignment="1" applyProtection="1">
      <alignment/>
      <protection/>
    </xf>
    <xf numFmtId="0" fontId="4" fillId="37" borderId="30" xfId="0" applyFont="1" applyFill="1" applyBorder="1" applyAlignment="1" applyProtection="1" quotePrefix="1">
      <alignment horizontal="right"/>
      <protection/>
    </xf>
    <xf numFmtId="0" fontId="4" fillId="37" borderId="34" xfId="0" applyFont="1" applyFill="1" applyBorder="1" applyAlignment="1" applyProtection="1">
      <alignment horizontal="right"/>
      <protection/>
    </xf>
    <xf numFmtId="0" fontId="7" fillId="37" borderId="34" xfId="0" applyFont="1" applyFill="1" applyBorder="1" applyAlignment="1" applyProtection="1">
      <alignment horizontal="left"/>
      <protection/>
    </xf>
    <xf numFmtId="189" fontId="8" fillId="38" borderId="29" xfId="0" applyNumberFormat="1" applyFont="1" applyFill="1" applyBorder="1" applyAlignment="1" applyProtection="1">
      <alignment/>
      <protection/>
    </xf>
    <xf numFmtId="189" fontId="7" fillId="38" borderId="29" xfId="0" applyNumberFormat="1" applyFont="1" applyFill="1" applyBorder="1" applyAlignment="1" applyProtection="1">
      <alignment/>
      <protection/>
    </xf>
    <xf numFmtId="192" fontId="7" fillId="38" borderId="15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7" fillId="37" borderId="34" xfId="0" applyFont="1" applyFill="1" applyBorder="1" applyAlignment="1" applyProtection="1" quotePrefix="1">
      <alignment horizontal="left"/>
      <protection/>
    </xf>
    <xf numFmtId="0" fontId="7" fillId="37" borderId="34" xfId="0" applyFont="1" applyFill="1" applyBorder="1" applyAlignment="1" applyProtection="1">
      <alignment/>
      <protection/>
    </xf>
    <xf numFmtId="189" fontId="8" fillId="38" borderId="14" xfId="0" applyNumberFormat="1" applyFont="1" applyFill="1" applyBorder="1" applyAlignment="1" applyProtection="1">
      <alignment/>
      <protection/>
    </xf>
    <xf numFmtId="189" fontId="7" fillId="38" borderId="14" xfId="0" applyNumberFormat="1" applyFont="1" applyFill="1" applyBorder="1" applyAlignment="1" applyProtection="1">
      <alignment/>
      <protection/>
    </xf>
    <xf numFmtId="0" fontId="7" fillId="37" borderId="32" xfId="0" applyFont="1" applyFill="1" applyBorder="1" applyAlignment="1" applyProtection="1">
      <alignment/>
      <protection/>
    </xf>
    <xf numFmtId="189" fontId="8" fillId="38" borderId="33" xfId="0" applyNumberFormat="1" applyFont="1" applyFill="1" applyBorder="1" applyAlignment="1" applyProtection="1">
      <alignment/>
      <protection/>
    </xf>
    <xf numFmtId="189" fontId="8" fillId="38" borderId="16" xfId="0" applyNumberFormat="1" applyFont="1" applyFill="1" applyBorder="1" applyAlignment="1" applyProtection="1">
      <alignment/>
      <protection/>
    </xf>
    <xf numFmtId="189" fontId="7" fillId="38" borderId="16" xfId="0" applyNumberFormat="1" applyFont="1" applyFill="1" applyBorder="1" applyAlignment="1" applyProtection="1">
      <alignment/>
      <protection/>
    </xf>
    <xf numFmtId="192" fontId="7" fillId="38" borderId="17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189" fontId="12" fillId="38" borderId="0" xfId="0" applyNumberFormat="1" applyFont="1" applyFill="1" applyBorder="1" applyAlignment="1" applyProtection="1">
      <alignment/>
      <protection/>
    </xf>
    <xf numFmtId="189" fontId="4" fillId="38" borderId="0" xfId="0" applyNumberFormat="1" applyFont="1" applyFill="1" applyBorder="1" applyAlignment="1" applyProtection="1">
      <alignment/>
      <protection/>
    </xf>
    <xf numFmtId="192" fontId="4" fillId="38" borderId="0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11" fillId="37" borderId="27" xfId="0" applyFont="1" applyFill="1" applyBorder="1" applyAlignment="1" applyProtection="1" quotePrefix="1">
      <alignment horizontal="left"/>
      <protection/>
    </xf>
    <xf numFmtId="0" fontId="4" fillId="37" borderId="30" xfId="0" applyFont="1" applyFill="1" applyBorder="1" applyAlignment="1" applyProtection="1">
      <alignment horizontal="right"/>
      <protection/>
    </xf>
    <xf numFmtId="189" fontId="4" fillId="38" borderId="35" xfId="0" applyNumberFormat="1" applyFont="1" applyFill="1" applyBorder="1" applyAlignment="1" applyProtection="1">
      <alignment/>
      <protection/>
    </xf>
    <xf numFmtId="192" fontId="4" fillId="38" borderId="36" xfId="0" applyNumberFormat="1" applyFont="1" applyFill="1" applyBorder="1" applyAlignment="1" applyProtection="1">
      <alignment/>
      <protection/>
    </xf>
    <xf numFmtId="9" fontId="12" fillId="39" borderId="14" xfId="48" applyFont="1" applyFill="1" applyBorder="1" applyAlignment="1" applyProtection="1">
      <alignment horizontal="center"/>
      <protection locked="0"/>
    </xf>
    <xf numFmtId="0" fontId="12" fillId="40" borderId="29" xfId="0" applyFont="1" applyFill="1" applyBorder="1" applyAlignment="1" applyProtection="1">
      <alignment/>
      <protection locked="0"/>
    </xf>
    <xf numFmtId="0" fontId="0" fillId="40" borderId="37" xfId="0" applyFill="1" applyBorder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189" fontId="12" fillId="39" borderId="14" xfId="0" applyNumberFormat="1" applyFont="1" applyFill="1" applyBorder="1" applyAlignment="1" applyProtection="1">
      <alignment/>
      <protection locked="0"/>
    </xf>
    <xf numFmtId="189" fontId="12" fillId="39" borderId="12" xfId="0" applyNumberFormat="1" applyFont="1" applyFill="1" applyBorder="1" applyAlignment="1" applyProtection="1">
      <alignment/>
      <protection locked="0"/>
    </xf>
    <xf numFmtId="189" fontId="12" fillId="39" borderId="35" xfId="0" applyNumberFormat="1" applyFont="1" applyFill="1" applyBorder="1" applyAlignment="1" applyProtection="1">
      <alignment/>
      <protection locked="0"/>
    </xf>
    <xf numFmtId="189" fontId="12" fillId="39" borderId="10" xfId="0" applyNumberFormat="1" applyFont="1" applyFill="1" applyBorder="1" applyAlignment="1" applyProtection="1">
      <alignment/>
      <protection locked="0"/>
    </xf>
    <xf numFmtId="0" fontId="4" fillId="37" borderId="27" xfId="0" applyFont="1" applyFill="1" applyBorder="1" applyAlignment="1" applyProtection="1">
      <alignment horizontal="right"/>
      <protection/>
    </xf>
    <xf numFmtId="0" fontId="4" fillId="37" borderId="30" xfId="0" applyFont="1" applyFill="1" applyBorder="1" applyAlignment="1" applyProtection="1">
      <alignment horizontal="right" vertical="top"/>
      <protection/>
    </xf>
    <xf numFmtId="189" fontId="7" fillId="38" borderId="39" xfId="0" applyNumberFormat="1" applyFont="1" applyFill="1" applyBorder="1" applyAlignment="1" applyProtection="1">
      <alignment/>
      <protection/>
    </xf>
    <xf numFmtId="192" fontId="7" fillId="38" borderId="40" xfId="0" applyNumberFormat="1" applyFont="1" applyFill="1" applyBorder="1" applyAlignment="1" applyProtection="1">
      <alignment/>
      <protection/>
    </xf>
    <xf numFmtId="189" fontId="7" fillId="37" borderId="41" xfId="0" applyNumberFormat="1" applyFont="1" applyFill="1" applyBorder="1" applyAlignment="1" applyProtection="1">
      <alignment/>
      <protection/>
    </xf>
    <xf numFmtId="0" fontId="7" fillId="37" borderId="42" xfId="0" applyFont="1" applyFill="1" applyBorder="1" applyAlignment="1" applyProtection="1">
      <alignment/>
      <protection/>
    </xf>
    <xf numFmtId="189" fontId="7" fillId="37" borderId="39" xfId="0" applyNumberFormat="1" applyFont="1" applyFill="1" applyBorder="1" applyAlignment="1" applyProtection="1">
      <alignment/>
      <protection/>
    </xf>
    <xf numFmtId="0" fontId="4" fillId="37" borderId="43" xfId="0" applyFont="1" applyFill="1" applyBorder="1" applyAlignment="1" applyProtection="1" quotePrefix="1">
      <alignment horizontal="right"/>
      <protection/>
    </xf>
    <xf numFmtId="189" fontId="12" fillId="39" borderId="44" xfId="0" applyNumberFormat="1" applyFont="1" applyFill="1" applyBorder="1" applyAlignment="1" applyProtection="1">
      <alignment/>
      <protection locked="0"/>
    </xf>
    <xf numFmtId="189" fontId="4" fillId="38" borderId="44" xfId="0" applyNumberFormat="1" applyFont="1" applyFill="1" applyBorder="1" applyAlignment="1" applyProtection="1">
      <alignment/>
      <protection/>
    </xf>
    <xf numFmtId="192" fontId="4" fillId="38" borderId="45" xfId="0" applyNumberFormat="1" applyFont="1" applyFill="1" applyBorder="1" applyAlignment="1" applyProtection="1">
      <alignment/>
      <protection/>
    </xf>
    <xf numFmtId="189" fontId="7" fillId="37" borderId="12" xfId="0" applyNumberFormat="1" applyFont="1" applyFill="1" applyBorder="1" applyAlignment="1" applyProtection="1">
      <alignment horizontal="center"/>
      <protection/>
    </xf>
    <xf numFmtId="189" fontId="7" fillId="37" borderId="25" xfId="0" applyNumberFormat="1" applyFont="1" applyFill="1" applyBorder="1" applyAlignment="1" applyProtection="1">
      <alignment horizontal="center"/>
      <protection/>
    </xf>
    <xf numFmtId="192" fontId="7" fillId="37" borderId="20" xfId="0" applyNumberFormat="1" applyFont="1" applyFill="1" applyBorder="1" applyAlignment="1" applyProtection="1">
      <alignment horizontal="center"/>
      <protection/>
    </xf>
    <xf numFmtId="189" fontId="8" fillId="38" borderId="31" xfId="0" applyNumberFormat="1" applyFont="1" applyFill="1" applyBorder="1" applyAlignment="1" applyProtection="1">
      <alignment/>
      <protection/>
    </xf>
    <xf numFmtId="189" fontId="8" fillId="38" borderId="12" xfId="0" applyNumberFormat="1" applyFont="1" applyFill="1" applyBorder="1" applyAlignment="1" applyProtection="1">
      <alignment/>
      <protection/>
    </xf>
    <xf numFmtId="189" fontId="7" fillId="38" borderId="12" xfId="0" applyNumberFormat="1" applyFont="1" applyFill="1" applyBorder="1" applyAlignment="1" applyProtection="1">
      <alignment/>
      <protection/>
    </xf>
    <xf numFmtId="192" fontId="7" fillId="38" borderId="13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0" fontId="4" fillId="37" borderId="34" xfId="0" applyFont="1" applyFill="1" applyBorder="1" applyAlignment="1" applyProtection="1">
      <alignment horizontal="right"/>
      <protection/>
    </xf>
    <xf numFmtId="189" fontId="9" fillId="38" borderId="29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189" fontId="4" fillId="0" borderId="10" xfId="0" applyNumberFormat="1" applyFont="1" applyBorder="1" applyAlignment="1" applyProtection="1">
      <alignment/>
      <protection/>
    </xf>
    <xf numFmtId="193" fontId="4" fillId="0" borderId="10" xfId="0" applyNumberFormat="1" applyFont="1" applyBorder="1" applyAlignment="1" applyProtection="1">
      <alignment/>
      <protection/>
    </xf>
    <xf numFmtId="190" fontId="4" fillId="0" borderId="11" xfId="0" applyNumberFormat="1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189" fontId="4" fillId="0" borderId="39" xfId="0" applyNumberFormat="1" applyFont="1" applyBorder="1" applyAlignment="1" applyProtection="1">
      <alignment/>
      <protection/>
    </xf>
    <xf numFmtId="193" fontId="4" fillId="0" borderId="39" xfId="0" applyNumberFormat="1" applyFont="1" applyBorder="1" applyAlignment="1" applyProtection="1">
      <alignment/>
      <protection/>
    </xf>
    <xf numFmtId="190" fontId="4" fillId="0" borderId="40" xfId="0" applyNumberFormat="1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189" fontId="7" fillId="0" borderId="14" xfId="0" applyNumberFormat="1" applyFont="1" applyBorder="1" applyAlignment="1" applyProtection="1">
      <alignment horizontal="center"/>
      <protection/>
    </xf>
    <xf numFmtId="193" fontId="7" fillId="0" borderId="14" xfId="0" applyNumberFormat="1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189" fontId="7" fillId="0" borderId="39" xfId="0" applyNumberFormat="1" applyFont="1" applyBorder="1" applyAlignment="1" applyProtection="1">
      <alignment/>
      <protection/>
    </xf>
    <xf numFmtId="193" fontId="7" fillId="0" borderId="39" xfId="0" applyNumberFormat="1" applyFont="1" applyBorder="1" applyAlignment="1" applyProtection="1">
      <alignment/>
      <protection/>
    </xf>
    <xf numFmtId="190" fontId="7" fillId="0" borderId="40" xfId="0" applyNumberFormat="1" applyFont="1" applyBorder="1" applyAlignment="1" applyProtection="1">
      <alignment/>
      <protection/>
    </xf>
    <xf numFmtId="189" fontId="4" fillId="0" borderId="44" xfId="0" applyNumberFormat="1" applyFont="1" applyBorder="1" applyAlignment="1" applyProtection="1">
      <alignment/>
      <protection/>
    </xf>
    <xf numFmtId="193" fontId="4" fillId="0" borderId="44" xfId="0" applyNumberFormat="1" applyFont="1" applyBorder="1" applyAlignment="1" applyProtection="1">
      <alignment/>
      <protection/>
    </xf>
    <xf numFmtId="190" fontId="4" fillId="0" borderId="45" xfId="0" applyNumberFormat="1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189" fontId="7" fillId="0" borderId="14" xfId="0" applyNumberFormat="1" applyFont="1" applyBorder="1" applyAlignment="1" applyProtection="1">
      <alignment/>
      <protection/>
    </xf>
    <xf numFmtId="193" fontId="7" fillId="0" borderId="14" xfId="0" applyNumberFormat="1" applyFont="1" applyBorder="1" applyAlignment="1" applyProtection="1">
      <alignment/>
      <protection/>
    </xf>
    <xf numFmtId="190" fontId="7" fillId="0" borderId="15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189" fontId="7" fillId="0" borderId="16" xfId="0" applyNumberFormat="1" applyFont="1" applyBorder="1" applyAlignment="1" applyProtection="1">
      <alignment/>
      <protection/>
    </xf>
    <xf numFmtId="193" fontId="7" fillId="0" borderId="16" xfId="0" applyNumberFormat="1" applyFont="1" applyBorder="1" applyAlignment="1" applyProtection="1">
      <alignment/>
      <protection/>
    </xf>
    <xf numFmtId="190" fontId="7" fillId="0" borderId="17" xfId="0" applyNumberFormat="1" applyFont="1" applyBorder="1" applyAlignment="1" applyProtection="1">
      <alignment/>
      <protection/>
    </xf>
    <xf numFmtId="190" fontId="7" fillId="0" borderId="15" xfId="0" applyNumberFormat="1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189" fontId="14" fillId="0" borderId="12" xfId="0" applyNumberFormat="1" applyFont="1" applyBorder="1" applyAlignment="1" applyProtection="1">
      <alignment/>
      <protection/>
    </xf>
    <xf numFmtId="193" fontId="14" fillId="0" borderId="12" xfId="0" applyNumberFormat="1" applyFont="1" applyBorder="1" applyAlignment="1" applyProtection="1">
      <alignment/>
      <protection/>
    </xf>
    <xf numFmtId="190" fontId="14" fillId="0" borderId="13" xfId="0" applyNumberFormat="1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right"/>
      <protection/>
    </xf>
    <xf numFmtId="0" fontId="14" fillId="0" borderId="46" xfId="0" applyFont="1" applyBorder="1" applyAlignment="1" applyProtection="1">
      <alignment horizontal="right"/>
      <protection/>
    </xf>
    <xf numFmtId="190" fontId="7" fillId="0" borderId="11" xfId="0" applyNumberFormat="1" applyFont="1" applyBorder="1" applyAlignment="1" applyProtection="1">
      <alignment horizontal="center"/>
      <protection/>
    </xf>
    <xf numFmtId="189" fontId="12" fillId="0" borderId="31" xfId="0" applyNumberFormat="1" applyFont="1" applyFill="1" applyBorder="1" applyAlignment="1" applyProtection="1">
      <alignment/>
      <protection locked="0"/>
    </xf>
    <xf numFmtId="189" fontId="12" fillId="0" borderId="12" xfId="0" applyNumberFormat="1" applyFont="1" applyFill="1" applyBorder="1" applyAlignment="1" applyProtection="1">
      <alignment/>
      <protection locked="0"/>
    </xf>
    <xf numFmtId="0" fontId="4" fillId="37" borderId="32" xfId="0" applyFont="1" applyFill="1" applyBorder="1" applyAlignment="1" applyProtection="1">
      <alignment horizontal="right"/>
      <protection/>
    </xf>
    <xf numFmtId="189" fontId="4" fillId="37" borderId="0" xfId="0" applyNumberFormat="1" applyFont="1" applyFill="1" applyAlignment="1" applyProtection="1">
      <alignment/>
      <protection/>
    </xf>
    <xf numFmtId="192" fontId="4" fillId="37" borderId="0" xfId="0" applyNumberFormat="1" applyFont="1" applyFill="1" applyAlignment="1" applyProtection="1">
      <alignment/>
      <protection/>
    </xf>
    <xf numFmtId="0" fontId="9" fillId="37" borderId="0" xfId="0" applyFont="1" applyFill="1" applyAlignment="1" applyProtection="1">
      <alignment/>
      <protection/>
    </xf>
    <xf numFmtId="189" fontId="9" fillId="37" borderId="0" xfId="0" applyNumberFormat="1" applyFont="1" applyFill="1" applyAlignment="1" applyProtection="1">
      <alignment/>
      <protection/>
    </xf>
    <xf numFmtId="189" fontId="5" fillId="37" borderId="0" xfId="0" applyNumberFormat="1" applyFont="1" applyFill="1" applyAlignment="1" applyProtection="1">
      <alignment/>
      <protection/>
    </xf>
    <xf numFmtId="192" fontId="5" fillId="37" borderId="0" xfId="0" applyNumberFormat="1" applyFont="1" applyFill="1" applyAlignment="1" applyProtection="1">
      <alignment/>
      <protection/>
    </xf>
    <xf numFmtId="189" fontId="7" fillId="37" borderId="48" xfId="0" applyNumberFormat="1" applyFont="1" applyFill="1" applyBorder="1" applyAlignment="1" applyProtection="1">
      <alignment horizontal="center"/>
      <protection/>
    </xf>
    <xf numFmtId="189" fontId="7" fillId="37" borderId="49" xfId="0" applyNumberFormat="1" applyFont="1" applyFill="1" applyBorder="1" applyAlignment="1" applyProtection="1">
      <alignment horizontal="center"/>
      <protection/>
    </xf>
    <xf numFmtId="189" fontId="7" fillId="37" borderId="50" xfId="0" applyNumberFormat="1" applyFont="1" applyFill="1" applyBorder="1" applyAlignment="1" applyProtection="1">
      <alignment horizontal="center"/>
      <protection/>
    </xf>
    <xf numFmtId="189" fontId="9" fillId="38" borderId="51" xfId="0" applyNumberFormat="1" applyFont="1" applyFill="1" applyBorder="1" applyAlignment="1" applyProtection="1">
      <alignment/>
      <protection/>
    </xf>
    <xf numFmtId="38" fontId="12" fillId="39" borderId="51" xfId="0" applyNumberFormat="1" applyFont="1" applyFill="1" applyBorder="1" applyAlignment="1" applyProtection="1">
      <alignment/>
      <protection locked="0"/>
    </xf>
    <xf numFmtId="38" fontId="12" fillId="39" borderId="52" xfId="0" applyNumberFormat="1" applyFont="1" applyFill="1" applyBorder="1" applyAlignment="1" applyProtection="1">
      <alignment/>
      <protection locked="0"/>
    </xf>
    <xf numFmtId="38" fontId="8" fillId="38" borderId="51" xfId="0" applyNumberFormat="1" applyFont="1" applyFill="1" applyBorder="1" applyAlignment="1" applyProtection="1">
      <alignment/>
      <protection/>
    </xf>
    <xf numFmtId="38" fontId="8" fillId="38" borderId="50" xfId="0" applyNumberFormat="1" applyFont="1" applyFill="1" applyBorder="1" applyAlignment="1" applyProtection="1">
      <alignment/>
      <protection/>
    </xf>
    <xf numFmtId="38" fontId="8" fillId="38" borderId="49" xfId="0" applyNumberFormat="1" applyFont="1" applyFill="1" applyBorder="1" applyAlignment="1" applyProtection="1">
      <alignment/>
      <protection/>
    </xf>
    <xf numFmtId="1" fontId="12" fillId="39" borderId="12" xfId="0" applyNumberFormat="1" applyFont="1" applyFill="1" applyBorder="1" applyAlignment="1" applyProtection="1">
      <alignment horizontal="center"/>
      <protection locked="0"/>
    </xf>
    <xf numFmtId="185" fontId="9" fillId="35" borderId="16" xfId="0" applyNumberFormat="1" applyFont="1" applyFill="1" applyBorder="1" applyAlignment="1" applyProtection="1">
      <alignment/>
      <protection/>
    </xf>
    <xf numFmtId="185" fontId="4" fillId="0" borderId="16" xfId="0" applyNumberFormat="1" applyFont="1" applyBorder="1" applyAlignment="1" applyProtection="1">
      <alignment/>
      <protection/>
    </xf>
    <xf numFmtId="189" fontId="7" fillId="0" borderId="48" xfId="0" applyNumberFormat="1" applyFont="1" applyBorder="1" applyAlignment="1" applyProtection="1">
      <alignment horizontal="center"/>
      <protection/>
    </xf>
    <xf numFmtId="189" fontId="7" fillId="0" borderId="51" xfId="0" applyNumberFormat="1" applyFont="1" applyBorder="1" applyAlignment="1" applyProtection="1">
      <alignment horizontal="center"/>
      <protection/>
    </xf>
    <xf numFmtId="189" fontId="4" fillId="0" borderId="53" xfId="0" applyNumberFormat="1" applyFont="1" applyBorder="1" applyAlignment="1" applyProtection="1">
      <alignment/>
      <protection/>
    </xf>
    <xf numFmtId="189" fontId="4" fillId="0" borderId="51" xfId="0" applyNumberFormat="1" applyFont="1" applyBorder="1" applyAlignment="1" applyProtection="1">
      <alignment/>
      <protection/>
    </xf>
    <xf numFmtId="189" fontId="4" fillId="0" borderId="50" xfId="0" applyNumberFormat="1" applyFont="1" applyBorder="1" applyAlignment="1" applyProtection="1">
      <alignment/>
      <protection/>
    </xf>
    <xf numFmtId="189" fontId="14" fillId="0" borderId="50" xfId="0" applyNumberFormat="1" applyFont="1" applyBorder="1" applyAlignment="1" applyProtection="1">
      <alignment/>
      <protection/>
    </xf>
    <xf numFmtId="189" fontId="14" fillId="0" borderId="51" xfId="0" applyNumberFormat="1" applyFont="1" applyBorder="1" applyAlignment="1" applyProtection="1">
      <alignment/>
      <protection/>
    </xf>
    <xf numFmtId="189" fontId="7" fillId="0" borderId="54" xfId="0" applyNumberFormat="1" applyFont="1" applyBorder="1" applyAlignment="1" applyProtection="1">
      <alignment/>
      <protection/>
    </xf>
    <xf numFmtId="189" fontId="4" fillId="0" borderId="54" xfId="0" applyNumberFormat="1" applyFont="1" applyBorder="1" applyAlignment="1" applyProtection="1">
      <alignment/>
      <protection/>
    </xf>
    <xf numFmtId="189" fontId="7" fillId="0" borderId="49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37" borderId="30" xfId="0" applyFont="1" applyFill="1" applyBorder="1" applyAlignment="1" applyProtection="1">
      <alignment horizontal="right"/>
      <protection/>
    </xf>
    <xf numFmtId="0" fontId="20" fillId="37" borderId="34" xfId="0" applyFont="1" applyFill="1" applyBorder="1" applyAlignment="1" applyProtection="1" quotePrefix="1">
      <alignment horizontal="right"/>
      <protection/>
    </xf>
    <xf numFmtId="189" fontId="16" fillId="38" borderId="12" xfId="0" applyNumberFormat="1" applyFont="1" applyFill="1" applyBorder="1" applyAlignment="1" applyProtection="1">
      <alignment/>
      <protection/>
    </xf>
    <xf numFmtId="192" fontId="16" fillId="38" borderId="13" xfId="0" applyNumberFormat="1" applyFont="1" applyFill="1" applyBorder="1" applyAlignment="1" applyProtection="1">
      <alignment/>
      <protection/>
    </xf>
    <xf numFmtId="38" fontId="20" fillId="39" borderId="50" xfId="0" applyNumberFormat="1" applyFont="1" applyFill="1" applyBorder="1" applyAlignment="1" applyProtection="1">
      <alignment/>
      <protection locked="0"/>
    </xf>
    <xf numFmtId="189" fontId="16" fillId="38" borderId="14" xfId="0" applyNumberFormat="1" applyFont="1" applyFill="1" applyBorder="1" applyAlignment="1" applyProtection="1">
      <alignment/>
      <protection/>
    </xf>
    <xf numFmtId="192" fontId="16" fillId="38" borderId="15" xfId="0" applyNumberFormat="1" applyFont="1" applyFill="1" applyBorder="1" applyAlignment="1" applyProtection="1">
      <alignment/>
      <protection/>
    </xf>
    <xf numFmtId="38" fontId="20" fillId="39" borderId="51" xfId="0" applyNumberFormat="1" applyFont="1" applyFill="1" applyBorder="1" applyAlignment="1" applyProtection="1">
      <alignment/>
      <protection locked="0"/>
    </xf>
    <xf numFmtId="0" fontId="20" fillId="37" borderId="34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 applyProtection="1">
      <alignment horizontal="center" vertical="top"/>
      <protection/>
    </xf>
    <xf numFmtId="189" fontId="7" fillId="34" borderId="29" xfId="0" applyNumberFormat="1" applyFont="1" applyFill="1" applyBorder="1" applyAlignment="1" applyProtection="1">
      <alignment horizontal="center" vertical="top"/>
      <protection/>
    </xf>
    <xf numFmtId="0" fontId="7" fillId="34" borderId="29" xfId="0" applyFont="1" applyFill="1" applyBorder="1" applyAlignment="1" applyProtection="1" quotePrefix="1">
      <alignment horizontal="center" vertical="top" wrapText="1"/>
      <protection/>
    </xf>
    <xf numFmtId="0" fontId="7" fillId="34" borderId="29" xfId="0" applyFont="1" applyFill="1" applyBorder="1" applyAlignment="1" applyProtection="1" quotePrefix="1">
      <alignment horizontal="center" vertical="top"/>
      <protection/>
    </xf>
    <xf numFmtId="0" fontId="5" fillId="36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189" fontId="5" fillId="0" borderId="0" xfId="0" applyNumberFormat="1" applyFont="1" applyAlignment="1" applyProtection="1">
      <alignment horizontal="center" vertical="top"/>
      <protection/>
    </xf>
    <xf numFmtId="189" fontId="16" fillId="0" borderId="0" xfId="0" applyNumberFormat="1" applyFont="1" applyAlignment="1" applyProtection="1">
      <alignment horizontal="center" vertical="top"/>
      <protection/>
    </xf>
    <xf numFmtId="193" fontId="16" fillId="0" borderId="0" xfId="0" applyNumberFormat="1" applyFont="1" applyAlignment="1" applyProtection="1">
      <alignment horizontal="center" vertical="top"/>
      <protection/>
    </xf>
    <xf numFmtId="189" fontId="7" fillId="34" borderId="55" xfId="0" applyNumberFormat="1" applyFont="1" applyFill="1" applyBorder="1" applyAlignment="1" applyProtection="1" quotePrefix="1">
      <alignment horizontal="center"/>
      <protection/>
    </xf>
    <xf numFmtId="189" fontId="7" fillId="34" borderId="37" xfId="0" applyNumberFormat="1" applyFont="1" applyFill="1" applyBorder="1" applyAlignment="1" applyProtection="1">
      <alignment horizontal="center"/>
      <protection/>
    </xf>
    <xf numFmtId="185" fontId="9" fillId="35" borderId="25" xfId="0" applyNumberFormat="1" applyFont="1" applyFill="1" applyBorder="1" applyAlignment="1" applyProtection="1">
      <alignment/>
      <protection/>
    </xf>
    <xf numFmtId="185" fontId="9" fillId="35" borderId="23" xfId="0" applyNumberFormat="1" applyFont="1" applyFill="1" applyBorder="1" applyAlignment="1" applyProtection="1">
      <alignment/>
      <protection/>
    </xf>
    <xf numFmtId="192" fontId="7" fillId="34" borderId="14" xfId="0" applyNumberFormat="1" applyFont="1" applyFill="1" applyBorder="1" applyAlignment="1" applyProtection="1" quotePrefix="1">
      <alignment horizontal="center"/>
      <protection/>
    </xf>
    <xf numFmtId="0" fontId="12" fillId="40" borderId="31" xfId="0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7" fillId="34" borderId="15" xfId="0" applyFont="1" applyFill="1" applyBorder="1" applyAlignment="1" applyProtection="1" quotePrefix="1">
      <alignment horizontal="center" vertical="top"/>
      <protection/>
    </xf>
    <xf numFmtId="192" fontId="4" fillId="35" borderId="13" xfId="48" applyNumberFormat="1" applyFont="1" applyFill="1" applyBorder="1" applyAlignment="1" applyProtection="1">
      <alignment/>
      <protection/>
    </xf>
    <xf numFmtId="192" fontId="4" fillId="35" borderId="15" xfId="48" applyNumberFormat="1" applyFont="1" applyFill="1" applyBorder="1" applyAlignment="1" applyProtection="1">
      <alignment/>
      <protection/>
    </xf>
    <xf numFmtId="192" fontId="7" fillId="34" borderId="12" xfId="0" applyNumberFormat="1" applyFont="1" applyFill="1" applyBorder="1" applyAlignment="1" applyProtection="1" quotePrefix="1">
      <alignment horizontal="center"/>
      <protection/>
    </xf>
    <xf numFmtId="192" fontId="9" fillId="35" borderId="16" xfId="48" applyNumberFormat="1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 quotePrefix="1">
      <alignment horizontal="center"/>
      <protection/>
    </xf>
    <xf numFmtId="177" fontId="4" fillId="0" borderId="0" xfId="48" applyNumberFormat="1" applyFont="1" applyBorder="1" applyAlignment="1" applyProtection="1">
      <alignment/>
      <protection/>
    </xf>
    <xf numFmtId="189" fontId="7" fillId="0" borderId="23" xfId="0" applyNumberFormat="1" applyFont="1" applyBorder="1" applyAlignment="1" applyProtection="1">
      <alignment horizontal="center" vertical="top" wrapText="1"/>
      <protection/>
    </xf>
    <xf numFmtId="189" fontId="7" fillId="0" borderId="19" xfId="0" applyNumberFormat="1" applyFont="1" applyBorder="1" applyAlignment="1" applyProtection="1">
      <alignment horizontal="center" vertical="top" wrapText="1"/>
      <protection/>
    </xf>
    <xf numFmtId="185" fontId="4" fillId="0" borderId="19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9" fontId="24" fillId="39" borderId="12" xfId="0" applyNumberFormat="1" applyFont="1" applyFill="1" applyBorder="1" applyAlignment="1" applyProtection="1">
      <alignment/>
      <protection locked="0"/>
    </xf>
    <xf numFmtId="189" fontId="24" fillId="39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Rectangle 26"/>
        <xdr:cNvSpPr>
          <a:spLocks/>
        </xdr:cNvSpPr>
      </xdr:nvSpPr>
      <xdr:spPr>
        <a:xfrm>
          <a:off x="3676650" y="46577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0</xdr:col>
      <xdr:colOff>1438275</xdr:colOff>
      <xdr:row>12</xdr:row>
      <xdr:rowOff>0</xdr:rowOff>
    </xdr:to>
    <xdr:sp>
      <xdr:nvSpPr>
        <xdr:cNvPr id="2" name="Tekst 42"/>
        <xdr:cNvSpPr txBox="1">
          <a:spLocks noChangeArrowheads="1"/>
        </xdr:cNvSpPr>
      </xdr:nvSpPr>
      <xdr:spPr>
        <a:xfrm>
          <a:off x="0" y="628650"/>
          <a:ext cx="1438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Regnskapsanalyse</a:t>
          </a:r>
        </a:p>
      </xdr:txBody>
    </xdr:sp>
    <xdr:clientData fPrintsWithSheet="0"/>
  </xdr:twoCellAnchor>
  <xdr:twoCellAnchor>
    <xdr:from>
      <xdr:col>5</xdr:col>
      <xdr:colOff>95250</xdr:colOff>
      <xdr:row>14</xdr:row>
      <xdr:rowOff>57150</xdr:rowOff>
    </xdr:from>
    <xdr:to>
      <xdr:col>6</xdr:col>
      <xdr:colOff>123825</xdr:colOff>
      <xdr:row>29</xdr:row>
      <xdr:rowOff>238125</xdr:rowOff>
    </xdr:to>
    <xdr:sp>
      <xdr:nvSpPr>
        <xdr:cNvPr id="3" name="Tekst 44"/>
        <xdr:cNvSpPr txBox="1">
          <a:spLocks noChangeArrowheads="1"/>
        </xdr:cNvSpPr>
      </xdr:nvSpPr>
      <xdr:spPr>
        <a:xfrm>
          <a:off x="6153150" y="1409700"/>
          <a:ext cx="847725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CC"/>
              </a:solidFill>
            </a:rPr>
            <a:t>Registrer dataene fra regskapet i modellen. I noen celler skal du registrere summen av flere regnskapstall. Du kan la Excel summere for deg ved å starte med + eller =, skrive inn tallene med + eller - fortegn mellom og så trykke Enter for at Excel skal regne ut summen</a:t>
          </a:r>
        </a:p>
      </xdr:txBody>
    </xdr:sp>
    <xdr:clientData fPrintsWithSheet="0"/>
  </xdr:twoCellAnchor>
  <xdr:twoCellAnchor>
    <xdr:from>
      <xdr:col>0</xdr:col>
      <xdr:colOff>0</xdr:colOff>
      <xdr:row>36</xdr:row>
      <xdr:rowOff>57150</xdr:rowOff>
    </xdr:from>
    <xdr:to>
      <xdr:col>0</xdr:col>
      <xdr:colOff>1676400</xdr:colOff>
      <xdr:row>37</xdr:row>
      <xdr:rowOff>161925</xdr:rowOff>
    </xdr:to>
    <xdr:sp>
      <xdr:nvSpPr>
        <xdr:cNvPr id="4" name="Tekst 45"/>
        <xdr:cNvSpPr txBox="1">
          <a:spLocks noChangeArrowheads="1"/>
        </xdr:cNvSpPr>
      </xdr:nvSpPr>
      <xdr:spPr>
        <a:xfrm>
          <a:off x="0" y="5800725"/>
          <a:ext cx="167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CC"/>
              </a:solidFill>
            </a:rPr>
            <a:t>Modellen trenger tall for varer og kundefordringer for å regne nøkkeltall</a:t>
          </a:r>
        </a:p>
      </xdr:txBody>
    </xdr:sp>
    <xdr:clientData fPrintsWithSheet="0"/>
  </xdr:twoCellAnchor>
  <xdr:twoCellAnchor>
    <xdr:from>
      <xdr:col>0</xdr:col>
      <xdr:colOff>0</xdr:colOff>
      <xdr:row>42</xdr:row>
      <xdr:rowOff>57150</xdr:rowOff>
    </xdr:from>
    <xdr:to>
      <xdr:col>0</xdr:col>
      <xdr:colOff>1676400</xdr:colOff>
      <xdr:row>43</xdr:row>
      <xdr:rowOff>171450</xdr:rowOff>
    </xdr:to>
    <xdr:sp>
      <xdr:nvSpPr>
        <xdr:cNvPr id="5" name="Tekst 46"/>
        <xdr:cNvSpPr txBox="1">
          <a:spLocks noChangeArrowheads="1"/>
        </xdr:cNvSpPr>
      </xdr:nvSpPr>
      <xdr:spPr>
        <a:xfrm>
          <a:off x="0" y="7038975"/>
          <a:ext cx="1676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CC"/>
              </a:solidFill>
            </a:rPr>
            <a:t>Modellen trenger tall for leverandørgjeld for å regne nøkkeltall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128"/>
  <sheetViews>
    <sheetView showGridLines="0"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1" sqref="B11"/>
    </sheetView>
  </sheetViews>
  <sheetFormatPr defaultColWidth="9.140625" defaultRowHeight="15"/>
  <cols>
    <col min="1" max="1" width="42.8515625" style="4" customWidth="1"/>
    <col min="2" max="3" width="12.28125" style="17" customWidth="1"/>
    <col min="4" max="4" width="11.7109375" style="17" customWidth="1"/>
    <col min="5" max="5" width="11.7109375" style="18" customWidth="1"/>
    <col min="6" max="6" width="12.28125" style="19" customWidth="1"/>
    <col min="7" max="8" width="11.7109375" style="4" customWidth="1"/>
    <col min="9" max="11" width="9.140625" style="4" customWidth="1"/>
    <col min="12" max="12" width="52.57421875" style="6" customWidth="1"/>
    <col min="13" max="13" width="12.57421875" style="7" customWidth="1"/>
    <col min="14" max="14" width="12.57421875" style="100" customWidth="1"/>
    <col min="15" max="16" width="12.57421875" style="101" customWidth="1"/>
    <col min="17" max="16384" width="9.140625" style="4" customWidth="1"/>
  </cols>
  <sheetData>
    <row r="1" spans="1:21" ht="43.5" customHeight="1">
      <c r="A1" s="1"/>
      <c r="B1" s="14"/>
      <c r="C1" s="14"/>
      <c r="D1" s="14"/>
      <c r="E1" s="15"/>
      <c r="F1" s="16"/>
      <c r="G1" s="1"/>
      <c r="H1" s="1"/>
      <c r="I1" s="1"/>
      <c r="J1" s="1"/>
      <c r="K1" s="1"/>
      <c r="L1" s="2"/>
      <c r="M1" s="3"/>
      <c r="N1" s="93"/>
      <c r="O1" s="94"/>
      <c r="P1" s="94"/>
      <c r="Q1" s="1"/>
      <c r="R1" s="1"/>
      <c r="S1" s="1"/>
      <c r="T1" s="1"/>
      <c r="U1" s="1"/>
    </row>
    <row r="2" spans="1:21" ht="5.25" customHeight="1">
      <c r="A2" s="1"/>
      <c r="B2" s="14"/>
      <c r="C2" s="14"/>
      <c r="D2" s="14"/>
      <c r="E2" s="15"/>
      <c r="F2" s="16"/>
      <c r="G2" s="1"/>
      <c r="H2" s="1"/>
      <c r="I2" s="1"/>
      <c r="J2" s="1"/>
      <c r="K2" s="1"/>
      <c r="L2" s="2"/>
      <c r="M2" s="3"/>
      <c r="N2" s="93"/>
      <c r="O2" s="94"/>
      <c r="P2" s="94"/>
      <c r="Q2" s="1"/>
      <c r="R2" s="1"/>
      <c r="S2" s="1"/>
      <c r="T2" s="1"/>
      <c r="U2" s="1"/>
    </row>
    <row r="3" spans="1:16" s="8" customFormat="1" ht="15" hidden="1">
      <c r="A3" s="67" t="s">
        <v>0</v>
      </c>
      <c r="B3" s="69" t="s">
        <v>2</v>
      </c>
      <c r="C3" s="68" t="s">
        <v>1</v>
      </c>
      <c r="D3" s="68" t="s">
        <v>1</v>
      </c>
      <c r="E3" s="68" t="s">
        <v>60</v>
      </c>
      <c r="F3" s="68" t="s">
        <v>62</v>
      </c>
      <c r="G3" s="68" t="s">
        <v>3</v>
      </c>
      <c r="H3" s="73" t="s">
        <v>3</v>
      </c>
      <c r="I3" s="92"/>
      <c r="J3" s="62"/>
      <c r="L3" s="9"/>
      <c r="M3" s="10"/>
      <c r="N3" s="95"/>
      <c r="O3" s="96"/>
      <c r="P3" s="96"/>
    </row>
    <row r="4" spans="1:16" s="256" customFormat="1" ht="25.5" hidden="1">
      <c r="A4" s="250"/>
      <c r="B4" s="251" t="s">
        <v>5</v>
      </c>
      <c r="C4" s="252" t="s">
        <v>58</v>
      </c>
      <c r="D4" s="252" t="s">
        <v>59</v>
      </c>
      <c r="E4" s="252" t="s">
        <v>61</v>
      </c>
      <c r="F4" s="252" t="s">
        <v>63</v>
      </c>
      <c r="G4" s="253" t="s">
        <v>6</v>
      </c>
      <c r="H4" s="269" t="s">
        <v>7</v>
      </c>
      <c r="I4" s="254"/>
      <c r="J4" s="255"/>
      <c r="L4" s="257"/>
      <c r="M4" s="258"/>
      <c r="N4" s="259"/>
      <c r="O4" s="260"/>
      <c r="P4" s="260"/>
    </row>
    <row r="5" spans="1:16" s="11" customFormat="1" ht="15" hidden="1">
      <c r="A5" s="75" t="str">
        <f>"Regnskap "&amp;IF(år&lt;&gt;0,år,"År x1")</f>
        <v>Regnskap År x1</v>
      </c>
      <c r="B5" s="76" t="str">
        <f>IF(((tkdå+tkfå)/2)=0," ",(Ordresførskattdå+rentekostndå)/((tkdå+tkfå)/IF(tkfå=0,1,2)))</f>
        <v> </v>
      </c>
      <c r="C5" s="76" t="str">
        <f>IF(((ekfå+ekdå)/2)=0," ",Ordresførskattdå/((ekfå+ekdå)/IF(ekfå=0,1,2)))</f>
        <v> </v>
      </c>
      <c r="D5" s="76" t="str">
        <f>IF(((ekfå+ekdå)/2)=0," ",ordresdå/((ekfå+ekdå)/IF(ekfå=0,1,2)))</f>
        <v> </v>
      </c>
      <c r="E5" s="76" t="str">
        <f>IF(drintdå=0," ",(Ordresførskattdå+rentekostndå)/drintdå)</f>
        <v> </v>
      </c>
      <c r="F5" s="76" t="str">
        <f>IF(((gjeldfå+gjelddå)/2)=0," ",rentekostndå/((gjeldfå+gjelddå)/IF(gjeldfå=0,1,2)))</f>
        <v> </v>
      </c>
      <c r="G5" s="77" t="str">
        <f>IF(kgdå=0," ",omdå/kgdå)</f>
        <v> </v>
      </c>
      <c r="H5" s="270" t="str">
        <f>IF(kgdå=0," ",(omdå-vldå)/kgdå)</f>
        <v> </v>
      </c>
      <c r="I5" s="92"/>
      <c r="J5" s="62"/>
      <c r="L5" s="12"/>
      <c r="M5" s="13"/>
      <c r="N5" s="97"/>
      <c r="O5" s="98"/>
      <c r="P5" s="98"/>
    </row>
    <row r="6" spans="1:16" s="11" customFormat="1" ht="15.75" hidden="1" thickBot="1">
      <c r="A6" s="78" t="str">
        <f>"Regnskap "&amp;IF(år&lt;&gt;0,år-1,"År x0")</f>
        <v>Regnskap År x0</v>
      </c>
      <c r="B6" s="79" t="str">
        <f>IF(((tkfå+tkib)/2)=0," ",IF(Ordresførskattfå=0," ",(Ordresførskattfå+rentekostnfå)/((tkfå+tkib)/IF(tkib=0,1,2))))</f>
        <v> </v>
      </c>
      <c r="C6" s="273" t="str">
        <f>IF(((ekfå+ekib)/2)=0," ",IF(Ordresførskattfå=0," ",Ordresførskattfå/((ekfå+ekib)/IF(ekib=0,1,2))))</f>
        <v> </v>
      </c>
      <c r="D6" s="79" t="str">
        <f>IF(((ekfå+ekib)/2)=0," ",IF(ordresfå=0," ",ordresfå/((ekfå+ekib)/IF(ekib=0,1,2))))</f>
        <v> </v>
      </c>
      <c r="E6" s="76" t="str">
        <f>IF(drintfå=0," ",(Ordresførskattfå+rentekostnfå)/drintfå)</f>
        <v> </v>
      </c>
      <c r="F6" s="79" t="str">
        <f>IF(((gjeldfå+gjeldib)/2)=0," ",IF(rentekostnfå=0," ",rentekostnfå/((gjeldfå+gjeldib)/IF(gjeldib=0,1,2))))</f>
        <v> </v>
      </c>
      <c r="G6" s="80" t="str">
        <f>IF(kgfå=0," ",omfå/kgfå)</f>
        <v> </v>
      </c>
      <c r="H6" s="271" t="str">
        <f>IF(kgfå=0," ",(omfå-vlfå)/kgfå)</f>
        <v> </v>
      </c>
      <c r="I6" s="92"/>
      <c r="J6" s="62"/>
      <c r="L6" s="12"/>
      <c r="M6" s="13"/>
      <c r="N6" s="97"/>
      <c r="O6" s="98"/>
      <c r="P6" s="98"/>
    </row>
    <row r="7" spans="1:16" s="11" customFormat="1" ht="14.25" hidden="1">
      <c r="A7" s="75"/>
      <c r="B7" s="272" t="s">
        <v>4</v>
      </c>
      <c r="C7" s="261" t="s">
        <v>9</v>
      </c>
      <c r="D7" s="69" t="s">
        <v>9</v>
      </c>
      <c r="E7" s="71" t="s">
        <v>10</v>
      </c>
      <c r="F7" s="72" t="s">
        <v>11</v>
      </c>
      <c r="G7" s="72" t="s">
        <v>11</v>
      </c>
      <c r="H7" s="73" t="s">
        <v>12</v>
      </c>
      <c r="I7" s="92"/>
      <c r="J7" s="6"/>
      <c r="L7" s="12"/>
      <c r="M7" s="13"/>
      <c r="N7" s="97"/>
      <c r="O7" s="98"/>
      <c r="P7" s="98"/>
    </row>
    <row r="8" spans="1:16" s="11" customFormat="1" ht="14.25" hidden="1">
      <c r="A8" s="81"/>
      <c r="B8" s="265" t="s">
        <v>8</v>
      </c>
      <c r="C8" s="262" t="s">
        <v>13</v>
      </c>
      <c r="D8" s="70" t="s">
        <v>14</v>
      </c>
      <c r="E8" s="70" t="s">
        <v>15</v>
      </c>
      <c r="F8" s="274" t="s">
        <v>64</v>
      </c>
      <c r="G8" s="274" t="s">
        <v>65</v>
      </c>
      <c r="H8" s="74" t="s">
        <v>16</v>
      </c>
      <c r="I8" s="92"/>
      <c r="J8" s="6"/>
      <c r="L8" s="12"/>
      <c r="M8" s="13"/>
      <c r="N8" s="97"/>
      <c r="O8" s="98"/>
      <c r="P8" s="98"/>
    </row>
    <row r="9" spans="1:16" s="11" customFormat="1" ht="14.25" hidden="1">
      <c r="A9" s="82" t="str">
        <f>"Regnskap "&amp;IF(år&lt;&gt;0,år,"År x1")</f>
        <v>Regnskap År x1</v>
      </c>
      <c r="B9" s="83" t="str">
        <f>IF(vldå=0," ",360/(varekostdå/((vlfå+vldå)/IF(vlfå=0,1,2))))</f>
        <v> </v>
      </c>
      <c r="C9" s="263" t="str">
        <f>IF(kunderdå=0," ",IF(salgdå=0," ",360/(salgdå*(1+mva)/((kunderfå+kunderdå)/IF(kunderfå=0,1,2)))))</f>
        <v> </v>
      </c>
      <c r="D9" s="84" t="str">
        <f>IF(levgjelddå=0," ",IF(varekostdå=0," ",360/(varekostdå*(1+mva)/((levgjeldfå+levgjelddå)/IF(levgjeldfå=0,1,2)))))</f>
        <v> </v>
      </c>
      <c r="E9" s="85" t="str">
        <f>IF(tkdå=0," ",ekdå/tkdå)</f>
        <v> </v>
      </c>
      <c r="F9" s="86">
        <f>omdå-kgdå</f>
        <v>0</v>
      </c>
      <c r="G9" s="85">
        <f>IF(salgdå=0,"",akdå/salgdå)</f>
      </c>
      <c r="H9" s="87" t="str">
        <f>IF((andå+vldå/2)=0," ",(lgdå+ekdå)/(andå+vldå/2))</f>
        <v> </v>
      </c>
      <c r="I9" s="92"/>
      <c r="J9" s="6"/>
      <c r="L9" s="12"/>
      <c r="M9" s="13"/>
      <c r="N9" s="97"/>
      <c r="O9" s="98"/>
      <c r="P9" s="98"/>
    </row>
    <row r="10" spans="1:16" s="11" customFormat="1" ht="15" hidden="1" thickBot="1">
      <c r="A10" s="88" t="str">
        <f>"Regnskap "&amp;IF(år&lt;&gt;0,år-1,"År x0")</f>
        <v>Regnskap År x0</v>
      </c>
      <c r="B10" s="228" t="str">
        <f>IF(vlfå=0," ",IF(varekostfå=0," ",360/(varekostfå/((vlfå+vlib)/IF(vlib=0,1,2)))))</f>
        <v> </v>
      </c>
      <c r="C10" s="264" t="str">
        <f>IF(kunderfå=0," ",IF(salgfå=0," ",360/(salgfå*(1+mva)/((kunderib+kunderfå)/IF(kunderib=0,1,2)))))</f>
        <v> </v>
      </c>
      <c r="D10" s="228" t="str">
        <f>IF(levgjeldfå=0," ",IF(varekostfå=0," ",360/(varekostfå*(1+mva)/((levgjeldib+levgjeldfå)/IF(levgjeldib=0,1,2)))))</f>
        <v> </v>
      </c>
      <c r="E10" s="89" t="str">
        <f>IF(tkfå=0," ",ekfå/tkfå)</f>
        <v> </v>
      </c>
      <c r="F10" s="90">
        <f>omfå-kgfå</f>
        <v>0</v>
      </c>
      <c r="G10" s="89">
        <f>IF(salgfå=0,"",akfå/salgfå)</f>
      </c>
      <c r="H10" s="91" t="str">
        <f>IF((anfå+vlfå/2)=0," ",(lgfå+ekfå)/(anfå+vlfå/2))</f>
        <v> </v>
      </c>
      <c r="I10" s="92"/>
      <c r="J10" s="6"/>
      <c r="L10" s="12"/>
      <c r="M10" s="13"/>
      <c r="N10" s="97"/>
      <c r="O10" s="98"/>
      <c r="P10" s="98"/>
    </row>
    <row r="11" spans="1:16" s="11" customFormat="1" ht="15">
      <c r="A11" s="119" t="s">
        <v>17</v>
      </c>
      <c r="B11" s="227"/>
      <c r="C11" s="104" t="s">
        <v>18</v>
      </c>
      <c r="D11" s="266"/>
      <c r="E11" s="267"/>
      <c r="F11" s="268"/>
      <c r="G11" s="102"/>
      <c r="H11" s="103"/>
      <c r="I11" s="103"/>
      <c r="J11" s="6"/>
      <c r="L11" s="12"/>
      <c r="M11" s="13"/>
      <c r="O11" s="98"/>
      <c r="P11" s="98"/>
    </row>
    <row r="12" spans="1:16" s="11" customFormat="1" ht="15.75" thickBot="1">
      <c r="A12" s="211" t="s">
        <v>19</v>
      </c>
      <c r="B12" s="144">
        <v>0.25</v>
      </c>
      <c r="C12" s="104" t="s">
        <v>20</v>
      </c>
      <c r="D12" s="145"/>
      <c r="E12" s="146"/>
      <c r="F12" s="147"/>
      <c r="G12" s="103"/>
      <c r="H12" s="103"/>
      <c r="I12" s="103"/>
      <c r="J12" s="6"/>
      <c r="L12" s="12"/>
      <c r="M12" s="13"/>
      <c r="O12" s="98"/>
      <c r="P12" s="98"/>
    </row>
    <row r="13" spans="1:18" ht="13.5" customHeight="1">
      <c r="A13" s="105" t="s">
        <v>21</v>
      </c>
      <c r="B13" s="163" t="s">
        <v>22</v>
      </c>
      <c r="C13" s="107" t="s">
        <v>22</v>
      </c>
      <c r="D13" s="107" t="s">
        <v>23</v>
      </c>
      <c r="E13" s="108" t="s">
        <v>23</v>
      </c>
      <c r="F13" s="109"/>
      <c r="G13" s="103"/>
      <c r="H13" s="103"/>
      <c r="I13" s="103"/>
      <c r="J13" s="6"/>
      <c r="L13" s="62"/>
      <c r="M13" s="62"/>
      <c r="O13" s="99"/>
      <c r="P13" s="99"/>
      <c r="Q13" s="62"/>
      <c r="R13" s="62"/>
    </row>
    <row r="14" spans="1:18" ht="13.5" customHeight="1" thickBot="1">
      <c r="A14" s="110"/>
      <c r="B14" s="111" t="str">
        <f>"for "&amp;IF(år&lt;&gt;0,år,"år x1")</f>
        <v>for år x1</v>
      </c>
      <c r="C14" s="112" t="str">
        <f>"for "&amp;IF(år&lt;&gt;0,år-1,"år x0")</f>
        <v>for år x0</v>
      </c>
      <c r="D14" s="112"/>
      <c r="E14" s="113" t="s">
        <v>24</v>
      </c>
      <c r="F14" s="109"/>
      <c r="G14" s="103"/>
      <c r="H14" s="103"/>
      <c r="I14" s="114"/>
      <c r="L14" s="62"/>
      <c r="M14" s="62"/>
      <c r="O14" s="99"/>
      <c r="P14" s="99"/>
      <c r="Q14" s="62"/>
      <c r="R14" s="62"/>
    </row>
    <row r="15" spans="1:18" ht="12.75" customHeight="1">
      <c r="A15" s="152" t="s">
        <v>25</v>
      </c>
      <c r="B15" s="151"/>
      <c r="C15" s="151"/>
      <c r="D15" s="115">
        <f aca="true" t="shared" si="0" ref="D15:D21">regnskap-regnskapfå</f>
        <v>0</v>
      </c>
      <c r="E15" s="116">
        <f aca="true" t="shared" si="1" ref="E15:E21">IF(C15=0,"",D15/C15)</f>
      </c>
      <c r="F15" s="109"/>
      <c r="G15" s="103"/>
      <c r="H15" s="103"/>
      <c r="I15" s="103"/>
      <c r="J15" s="6"/>
      <c r="K15" s="6"/>
      <c r="L15" s="62"/>
      <c r="M15" s="62"/>
      <c r="O15" s="99"/>
      <c r="P15" s="99"/>
      <c r="Q15" s="62"/>
      <c r="R15" s="62"/>
    </row>
    <row r="16" spans="1:18" ht="12.75" customHeight="1">
      <c r="A16" s="153" t="s">
        <v>26</v>
      </c>
      <c r="B16" s="209"/>
      <c r="C16" s="210"/>
      <c r="D16" s="115">
        <f t="shared" si="0"/>
        <v>0</v>
      </c>
      <c r="E16" s="116">
        <f t="shared" si="1"/>
      </c>
      <c r="F16" s="109"/>
      <c r="G16" s="103"/>
      <c r="H16" s="103"/>
      <c r="I16" s="103"/>
      <c r="J16" s="6"/>
      <c r="K16" s="6"/>
      <c r="L16" s="62"/>
      <c r="M16" s="62"/>
      <c r="O16" s="99"/>
      <c r="P16" s="99"/>
      <c r="Q16" s="62"/>
      <c r="R16" s="62"/>
    </row>
    <row r="17" spans="1:18" ht="20.25" customHeight="1">
      <c r="A17" s="157" t="s">
        <v>27</v>
      </c>
      <c r="B17" s="158">
        <f>SUM(B15:B16)</f>
        <v>0</v>
      </c>
      <c r="C17" s="156">
        <f>SUM(C15:C16)</f>
        <v>0</v>
      </c>
      <c r="D17" s="154">
        <f t="shared" si="0"/>
        <v>0</v>
      </c>
      <c r="E17" s="155">
        <f t="shared" si="1"/>
      </c>
      <c r="F17" s="109"/>
      <c r="G17" s="103"/>
      <c r="H17" s="103"/>
      <c r="I17" s="114"/>
      <c r="L17" s="62"/>
      <c r="M17" s="62"/>
      <c r="N17" s="99"/>
      <c r="O17" s="99"/>
      <c r="P17" s="99"/>
      <c r="Q17" s="62"/>
      <c r="R17" s="62"/>
    </row>
    <row r="18" spans="1:18" ht="14.25" customHeight="1">
      <c r="A18" s="119" t="s">
        <v>28</v>
      </c>
      <c r="B18" s="149"/>
      <c r="C18" s="149"/>
      <c r="D18" s="115">
        <f t="shared" si="0"/>
        <v>0</v>
      </c>
      <c r="E18" s="116">
        <f t="shared" si="1"/>
      </c>
      <c r="F18" s="109"/>
      <c r="G18" s="103"/>
      <c r="H18" s="103"/>
      <c r="I18" s="114"/>
      <c r="L18" s="62"/>
      <c r="M18" s="62"/>
      <c r="N18" s="99"/>
      <c r="O18" s="99"/>
      <c r="P18" s="99"/>
      <c r="Q18" s="62"/>
      <c r="R18" s="62"/>
    </row>
    <row r="19" spans="1:18" ht="14.25" customHeight="1">
      <c r="A19" s="120" t="s">
        <v>29</v>
      </c>
      <c r="B19" s="148"/>
      <c r="C19" s="148"/>
      <c r="D19" s="117">
        <f t="shared" si="0"/>
        <v>0</v>
      </c>
      <c r="E19" s="118">
        <f t="shared" si="1"/>
      </c>
      <c r="F19" s="109"/>
      <c r="G19" s="103"/>
      <c r="H19" s="103"/>
      <c r="I19" s="114"/>
      <c r="L19" s="62"/>
      <c r="M19" s="62"/>
      <c r="N19" s="99"/>
      <c r="O19" s="99"/>
      <c r="P19" s="99"/>
      <c r="Q19" s="62"/>
      <c r="R19" s="62"/>
    </row>
    <row r="20" spans="1:18" ht="20.25" customHeight="1">
      <c r="A20" s="121" t="s">
        <v>30</v>
      </c>
      <c r="B20" s="122">
        <f>SUM(B18:B19)</f>
        <v>0</v>
      </c>
      <c r="C20" s="122">
        <f>SUM(C18:C19)</f>
        <v>0</v>
      </c>
      <c r="D20" s="123">
        <f t="shared" si="0"/>
        <v>0</v>
      </c>
      <c r="E20" s="124">
        <f t="shared" si="1"/>
      </c>
      <c r="F20" s="109"/>
      <c r="G20" s="103"/>
      <c r="H20" s="103"/>
      <c r="I20" s="114"/>
      <c r="L20" s="62"/>
      <c r="M20" s="62"/>
      <c r="N20" s="99"/>
      <c r="O20" s="99"/>
      <c r="P20" s="99"/>
      <c r="Q20" s="62"/>
      <c r="R20" s="62"/>
    </row>
    <row r="21" spans="1:18" ht="19.5" customHeight="1">
      <c r="A21" s="121" t="s">
        <v>31</v>
      </c>
      <c r="B21" s="122">
        <f>B17-B20</f>
        <v>0</v>
      </c>
      <c r="C21" s="122">
        <f>C17-C20</f>
        <v>0</v>
      </c>
      <c r="D21" s="123">
        <f t="shared" si="0"/>
        <v>0</v>
      </c>
      <c r="E21" s="124">
        <f t="shared" si="1"/>
      </c>
      <c r="F21" s="109"/>
      <c r="G21" s="103"/>
      <c r="H21" s="103"/>
      <c r="I21" s="114"/>
      <c r="L21" s="62"/>
      <c r="M21" s="62"/>
      <c r="N21" s="99"/>
      <c r="O21" s="99"/>
      <c r="P21" s="99"/>
      <c r="Q21" s="62"/>
      <c r="R21" s="62"/>
    </row>
    <row r="22" spans="1:18" ht="14.25" customHeight="1">
      <c r="A22" s="141" t="s">
        <v>32</v>
      </c>
      <c r="B22" s="149"/>
      <c r="C22" s="149"/>
      <c r="D22" s="115">
        <f aca="true" t="shared" si="2" ref="D22:D38">regnskap-regnskapfå</f>
        <v>0</v>
      </c>
      <c r="E22" s="116">
        <f aca="true" t="shared" si="3" ref="E22:E38">IF(C22=0,"",D22/C22)</f>
      </c>
      <c r="F22" s="125"/>
      <c r="G22" s="114"/>
      <c r="H22" s="114"/>
      <c r="I22" s="114"/>
      <c r="L22" s="62"/>
      <c r="M22" s="62"/>
      <c r="N22" s="99"/>
      <c r="O22" s="99"/>
      <c r="P22" s="99"/>
      <c r="Q22" s="62"/>
      <c r="R22" s="62"/>
    </row>
    <row r="23" spans="1:18" ht="14.25" customHeight="1">
      <c r="A23" s="120" t="s">
        <v>33</v>
      </c>
      <c r="B23" s="148"/>
      <c r="C23" s="148"/>
      <c r="D23" s="117">
        <f t="shared" si="2"/>
        <v>0</v>
      </c>
      <c r="E23" s="118">
        <f t="shared" si="3"/>
      </c>
      <c r="F23" s="125"/>
      <c r="G23" s="114"/>
      <c r="H23" s="114"/>
      <c r="I23" s="114"/>
      <c r="L23" s="62"/>
      <c r="M23" s="62"/>
      <c r="N23" s="99"/>
      <c r="O23" s="99"/>
      <c r="P23" s="99"/>
      <c r="Q23" s="62"/>
      <c r="R23" s="62"/>
    </row>
    <row r="24" spans="1:18" ht="20.25" customHeight="1">
      <c r="A24" s="127" t="s">
        <v>34</v>
      </c>
      <c r="B24" s="122">
        <f>B21+B22-B23</f>
        <v>0</v>
      </c>
      <c r="C24" s="122">
        <f>C21+C22-C23</f>
        <v>0</v>
      </c>
      <c r="D24" s="129">
        <f>regnskap-regnskapfå</f>
        <v>0</v>
      </c>
      <c r="E24" s="124">
        <f>IF(C24=0,"",D24/C24)</f>
      </c>
      <c r="F24" s="125"/>
      <c r="G24" s="114"/>
      <c r="H24" s="114"/>
      <c r="I24" s="114"/>
      <c r="L24" s="62"/>
      <c r="M24" s="62"/>
      <c r="N24" s="99"/>
      <c r="O24" s="99"/>
      <c r="P24" s="99"/>
      <c r="Q24" s="62"/>
      <c r="R24" s="62"/>
    </row>
    <row r="25" spans="1:18" ht="14.25" customHeight="1">
      <c r="A25" s="120" t="s">
        <v>35</v>
      </c>
      <c r="B25" s="148"/>
      <c r="C25" s="148"/>
      <c r="D25" s="117">
        <f t="shared" si="2"/>
        <v>0</v>
      </c>
      <c r="E25" s="118">
        <f>IF(C25=0,"",D25/C25)</f>
      </c>
      <c r="F25" s="125"/>
      <c r="G25" s="114"/>
      <c r="H25" s="114"/>
      <c r="I25" s="114"/>
      <c r="L25" s="62"/>
      <c r="M25" s="62"/>
      <c r="N25" s="99"/>
      <c r="O25" s="99"/>
      <c r="P25" s="99"/>
      <c r="Q25" s="62"/>
      <c r="R25" s="62"/>
    </row>
    <row r="26" spans="1:18" ht="20.25" customHeight="1">
      <c r="A26" s="127" t="s">
        <v>36</v>
      </c>
      <c r="B26" s="122">
        <f>B24-B25</f>
        <v>0</v>
      </c>
      <c r="C26" s="122">
        <f>C24-C25</f>
        <v>0</v>
      </c>
      <c r="D26" s="129">
        <f>regnskap-regnskapfå</f>
        <v>0</v>
      </c>
      <c r="E26" s="124">
        <f>IF(C26=0,"",D26/C26)</f>
      </c>
      <c r="F26" s="125"/>
      <c r="G26" s="114"/>
      <c r="H26" s="114"/>
      <c r="I26" s="114"/>
      <c r="L26" s="62"/>
      <c r="M26" s="62"/>
      <c r="N26" s="99"/>
      <c r="O26" s="99"/>
      <c r="P26" s="99"/>
      <c r="Q26" s="62"/>
      <c r="R26" s="62"/>
    </row>
    <row r="27" spans="1:18" ht="14.25" customHeight="1">
      <c r="A27" s="159" t="s">
        <v>37</v>
      </c>
      <c r="B27" s="160"/>
      <c r="C27" s="160"/>
      <c r="D27" s="161">
        <f t="shared" si="2"/>
        <v>0</v>
      </c>
      <c r="E27" s="162">
        <f t="shared" si="3"/>
      </c>
      <c r="F27" s="125"/>
      <c r="G27" s="114"/>
      <c r="H27" s="114"/>
      <c r="I27" s="114"/>
      <c r="L27" s="62"/>
      <c r="M27" s="62"/>
      <c r="N27" s="99"/>
      <c r="O27" s="99"/>
      <c r="P27" s="99"/>
      <c r="Q27" s="62"/>
      <c r="R27" s="62"/>
    </row>
    <row r="28" spans="1:18" ht="14.25" customHeight="1">
      <c r="A28" s="119" t="s">
        <v>38</v>
      </c>
      <c r="B28" s="149"/>
      <c r="C28" s="149"/>
      <c r="D28" s="115">
        <f t="shared" si="2"/>
        <v>0</v>
      </c>
      <c r="E28" s="116">
        <f>IF(C28=0,"",D28/C28)</f>
      </c>
      <c r="F28" s="125"/>
      <c r="G28" s="114"/>
      <c r="H28" s="114"/>
      <c r="I28" s="114"/>
      <c r="L28" s="62"/>
      <c r="M28" s="62"/>
      <c r="N28" s="99"/>
      <c r="O28" s="99"/>
      <c r="P28" s="99"/>
      <c r="Q28" s="62"/>
      <c r="R28" s="62"/>
    </row>
    <row r="29" spans="1:18" ht="14.25" customHeight="1">
      <c r="A29" s="120" t="s">
        <v>39</v>
      </c>
      <c r="B29" s="148"/>
      <c r="C29" s="148"/>
      <c r="D29" s="117">
        <f t="shared" si="2"/>
        <v>0</v>
      </c>
      <c r="E29" s="118">
        <f t="shared" si="3"/>
      </c>
      <c r="F29" s="125"/>
      <c r="G29" s="114"/>
      <c r="H29" s="114"/>
      <c r="I29" s="114"/>
      <c r="L29" s="62"/>
      <c r="M29" s="62"/>
      <c r="N29" s="99"/>
      <c r="O29" s="99"/>
      <c r="P29" s="99"/>
      <c r="Q29" s="62"/>
      <c r="R29" s="62"/>
    </row>
    <row r="30" spans="1:18" ht="20.25" customHeight="1" thickBot="1">
      <c r="A30" s="130" t="s">
        <v>40</v>
      </c>
      <c r="B30" s="131">
        <f>B26+B27-B28-B29</f>
        <v>0</v>
      </c>
      <c r="C30" s="131">
        <f>C26+C27-C28-C29</f>
        <v>0</v>
      </c>
      <c r="D30" s="133">
        <f t="shared" si="2"/>
        <v>0</v>
      </c>
      <c r="E30" s="134">
        <f t="shared" si="3"/>
      </c>
      <c r="F30" s="125"/>
      <c r="G30" s="114"/>
      <c r="H30" s="114"/>
      <c r="I30" s="114"/>
      <c r="L30" s="62"/>
      <c r="M30" s="62"/>
      <c r="N30" s="99"/>
      <c r="O30" s="99"/>
      <c r="P30" s="99"/>
      <c r="Q30" s="62"/>
      <c r="R30" s="62"/>
    </row>
    <row r="31" spans="1:18" ht="14.25" customHeight="1" thickBot="1">
      <c r="A31" s="135"/>
      <c r="B31" s="136"/>
      <c r="C31" s="136"/>
      <c r="D31" s="137">
        <f t="shared" si="2"/>
        <v>0</v>
      </c>
      <c r="E31" s="138">
        <f t="shared" si="3"/>
      </c>
      <c r="F31" s="139"/>
      <c r="G31" s="114"/>
      <c r="H31" s="114"/>
      <c r="I31" s="114"/>
      <c r="L31" s="62"/>
      <c r="M31" s="62"/>
      <c r="N31" s="99"/>
      <c r="O31" s="99"/>
      <c r="P31" s="99"/>
      <c r="Q31" s="62"/>
      <c r="R31" s="62"/>
    </row>
    <row r="32" spans="1:18" ht="14.25" customHeight="1">
      <c r="A32" s="140" t="s">
        <v>41</v>
      </c>
      <c r="B32" s="106" t="s">
        <v>22</v>
      </c>
      <c r="C32" s="107" t="s">
        <v>22</v>
      </c>
      <c r="D32" s="107" t="s">
        <v>23</v>
      </c>
      <c r="E32" s="108" t="s">
        <v>23</v>
      </c>
      <c r="F32" s="218" t="s">
        <v>42</v>
      </c>
      <c r="G32" s="114"/>
      <c r="H32" s="114"/>
      <c r="I32" s="114"/>
      <c r="L32" s="62"/>
      <c r="M32" s="62"/>
      <c r="N32" s="99"/>
      <c r="O32" s="99"/>
      <c r="P32" s="99"/>
      <c r="Q32" s="62"/>
      <c r="R32" s="62"/>
    </row>
    <row r="33" spans="1:18" ht="14.25" customHeight="1" thickBot="1">
      <c r="A33" s="110"/>
      <c r="B33" s="111" t="str">
        <f>"for "&amp;IF(år&lt;&gt;0,år,"år x1")</f>
        <v>for år x1</v>
      </c>
      <c r="C33" s="112" t="str">
        <f>"for "&amp;IF(år&lt;&gt;0,år-1,"år x0")</f>
        <v>for år x0</v>
      </c>
      <c r="D33" s="112"/>
      <c r="E33" s="113" t="s">
        <v>24</v>
      </c>
      <c r="F33" s="219" t="str">
        <f>"balanse "&amp;IF(år&lt;&gt;0,år-1,"år x0")</f>
        <v>balanse år x0</v>
      </c>
      <c r="G33" s="114"/>
      <c r="H33" s="114"/>
      <c r="I33" s="114"/>
      <c r="L33" s="62"/>
      <c r="M33" s="62"/>
      <c r="N33" s="99"/>
      <c r="O33" s="99"/>
      <c r="P33" s="99"/>
      <c r="Q33" s="62"/>
      <c r="R33" s="62"/>
    </row>
    <row r="34" spans="1:18" ht="14.25" customHeight="1">
      <c r="A34" s="170" t="s">
        <v>43</v>
      </c>
      <c r="B34" s="163"/>
      <c r="C34" s="164"/>
      <c r="D34" s="164"/>
      <c r="E34" s="165"/>
      <c r="F34" s="220"/>
      <c r="G34" s="114"/>
      <c r="H34" s="114"/>
      <c r="I34" s="114"/>
      <c r="L34" s="62"/>
      <c r="M34" s="62"/>
      <c r="N34" s="99"/>
      <c r="O34" s="99"/>
      <c r="P34" s="99"/>
      <c r="Q34" s="62"/>
      <c r="R34" s="62"/>
    </row>
    <row r="35" spans="1:18" ht="14.25" customHeight="1">
      <c r="A35" s="120" t="s">
        <v>44</v>
      </c>
      <c r="B35" s="148"/>
      <c r="C35" s="148"/>
      <c r="D35" s="117">
        <f>regnskap-regnskapfå</f>
        <v>0</v>
      </c>
      <c r="E35" s="118">
        <f>IF(C35=0,"",D35/C35)</f>
      </c>
      <c r="F35" s="222"/>
      <c r="G35" s="114"/>
      <c r="H35" s="114"/>
      <c r="I35" s="114"/>
      <c r="L35" s="62"/>
      <c r="M35" s="62"/>
      <c r="N35" s="99"/>
      <c r="O35" s="99"/>
      <c r="P35" s="99"/>
      <c r="Q35" s="62"/>
      <c r="R35" s="62"/>
    </row>
    <row r="36" spans="1:18" ht="14.25" customHeight="1">
      <c r="A36" s="141" t="s">
        <v>45</v>
      </c>
      <c r="B36" s="150"/>
      <c r="C36" s="150"/>
      <c r="D36" s="142">
        <f t="shared" si="2"/>
        <v>0</v>
      </c>
      <c r="E36" s="143">
        <f t="shared" si="3"/>
      </c>
      <c r="F36" s="223"/>
      <c r="G36" s="114"/>
      <c r="H36" s="114"/>
      <c r="I36" s="114"/>
      <c r="L36" s="62"/>
      <c r="M36" s="62"/>
      <c r="N36" s="99"/>
      <c r="O36" s="99"/>
      <c r="P36" s="99"/>
      <c r="Q36" s="62"/>
      <c r="R36" s="62"/>
    </row>
    <row r="37" spans="1:18" ht="14.25" customHeight="1">
      <c r="A37" s="241" t="s">
        <v>46</v>
      </c>
      <c r="B37" s="280"/>
      <c r="C37" s="280"/>
      <c r="D37" s="243">
        <f>regnskap-regnskapfå</f>
        <v>0</v>
      </c>
      <c r="E37" s="244">
        <f>IF(C37=0,"",D37/C37)</f>
      </c>
      <c r="F37" s="245"/>
      <c r="G37" s="114"/>
      <c r="H37" s="114"/>
      <c r="I37" s="114"/>
      <c r="L37" s="62"/>
      <c r="M37" s="62"/>
      <c r="N37" s="99"/>
      <c r="O37" s="99"/>
      <c r="P37" s="99"/>
      <c r="Q37" s="62"/>
      <c r="R37" s="62"/>
    </row>
    <row r="38" spans="1:18" ht="14.25" customHeight="1">
      <c r="A38" s="242" t="s">
        <v>47</v>
      </c>
      <c r="B38" s="281"/>
      <c r="C38" s="281"/>
      <c r="D38" s="246">
        <f t="shared" si="2"/>
        <v>0</v>
      </c>
      <c r="E38" s="247">
        <f t="shared" si="3"/>
      </c>
      <c r="F38" s="248"/>
      <c r="G38" s="114"/>
      <c r="H38" s="114"/>
      <c r="I38" s="114"/>
      <c r="L38" s="62"/>
      <c r="M38" s="62"/>
      <c r="N38" s="99"/>
      <c r="O38" s="99"/>
      <c r="P38" s="99"/>
      <c r="Q38" s="62"/>
      <c r="R38" s="62"/>
    </row>
    <row r="39" spans="1:18" ht="20.25" customHeight="1">
      <c r="A39" s="127" t="s">
        <v>48</v>
      </c>
      <c r="B39" s="122">
        <f>B36+B35</f>
        <v>0</v>
      </c>
      <c r="C39" s="128">
        <f>C36+C35</f>
        <v>0</v>
      </c>
      <c r="D39" s="129">
        <f>regnskap-regnskapfå</f>
        <v>0</v>
      </c>
      <c r="E39" s="124">
        <f>IF(C39=0,"",D39/C39)</f>
      </c>
      <c r="F39" s="224">
        <f>+F35+F36</f>
        <v>0</v>
      </c>
      <c r="G39" s="114"/>
      <c r="H39" s="114"/>
      <c r="I39" s="114"/>
      <c r="L39" s="62"/>
      <c r="M39" s="62"/>
      <c r="N39" s="99"/>
      <c r="O39" s="99"/>
      <c r="P39" s="99"/>
      <c r="Q39" s="62"/>
      <c r="R39" s="62"/>
    </row>
    <row r="40" spans="1:18" ht="20.25" customHeight="1">
      <c r="A40" s="170" t="s">
        <v>49</v>
      </c>
      <c r="B40" s="166"/>
      <c r="C40" s="167"/>
      <c r="D40" s="168"/>
      <c r="E40" s="169"/>
      <c r="F40" s="225"/>
      <c r="G40" s="114"/>
      <c r="H40" s="114"/>
      <c r="I40" s="114"/>
      <c r="L40" s="62"/>
      <c r="M40" s="62"/>
      <c r="N40" s="99"/>
      <c r="O40" s="99"/>
      <c r="P40" s="99"/>
      <c r="Q40" s="62"/>
      <c r="R40" s="62"/>
    </row>
    <row r="41" spans="1:18" ht="14.25" customHeight="1">
      <c r="A41" s="171" t="s">
        <v>50</v>
      </c>
      <c r="B41" s="172">
        <f>B39-B43-B42</f>
        <v>0</v>
      </c>
      <c r="C41" s="172">
        <f>C39-C43-C42</f>
        <v>0</v>
      </c>
      <c r="D41" s="123">
        <f aca="true" t="shared" si="4" ref="D41:D46">regnskap-regnskapfå</f>
        <v>0</v>
      </c>
      <c r="E41" s="124">
        <f aca="true" t="shared" si="5" ref="E41:E46">IF(C41=0,"",D41/C41)</f>
      </c>
      <c r="F41" s="221">
        <f>F39-F43-F42</f>
        <v>0</v>
      </c>
      <c r="G41" s="114"/>
      <c r="H41" s="114"/>
      <c r="I41" s="114"/>
      <c r="L41" s="62"/>
      <c r="M41" s="62"/>
      <c r="N41" s="99"/>
      <c r="O41" s="99"/>
      <c r="P41" s="99"/>
      <c r="Q41" s="62"/>
      <c r="R41" s="62"/>
    </row>
    <row r="42" spans="1:18" ht="14.25" customHeight="1">
      <c r="A42" s="120" t="s">
        <v>51</v>
      </c>
      <c r="B42" s="148"/>
      <c r="C42" s="148"/>
      <c r="D42" s="117">
        <f t="shared" si="4"/>
        <v>0</v>
      </c>
      <c r="E42" s="118">
        <f t="shared" si="5"/>
      </c>
      <c r="F42" s="222"/>
      <c r="G42" s="114"/>
      <c r="H42" s="114"/>
      <c r="I42" s="114"/>
      <c r="L42" s="62"/>
      <c r="M42" s="62"/>
      <c r="N42" s="99"/>
      <c r="O42" s="99"/>
      <c r="P42" s="99"/>
      <c r="Q42" s="62"/>
      <c r="R42" s="62"/>
    </row>
    <row r="43" spans="1:18" ht="14.25" customHeight="1">
      <c r="A43" s="141" t="s">
        <v>52</v>
      </c>
      <c r="B43" s="150"/>
      <c r="C43" s="150"/>
      <c r="D43" s="142">
        <f t="shared" si="4"/>
        <v>0</v>
      </c>
      <c r="E43" s="143">
        <f t="shared" si="5"/>
      </c>
      <c r="F43" s="223"/>
      <c r="G43" s="114"/>
      <c r="H43" s="114"/>
      <c r="I43" s="114"/>
      <c r="L43" s="62"/>
      <c r="M43" s="62"/>
      <c r="N43" s="99"/>
      <c r="O43" s="99"/>
      <c r="P43" s="99"/>
      <c r="Q43" s="62"/>
      <c r="R43" s="62"/>
    </row>
    <row r="44" spans="1:18" ht="14.25" customHeight="1">
      <c r="A44" s="249" t="s">
        <v>53</v>
      </c>
      <c r="B44" s="281"/>
      <c r="C44" s="281"/>
      <c r="D44" s="246">
        <f t="shared" si="4"/>
        <v>0</v>
      </c>
      <c r="E44" s="247">
        <f t="shared" si="5"/>
      </c>
      <c r="F44" s="248"/>
      <c r="G44" s="114"/>
      <c r="H44" s="114"/>
      <c r="I44" s="114"/>
      <c r="L44" s="62"/>
      <c r="M44" s="62"/>
      <c r="N44" s="99"/>
      <c r="O44" s="99"/>
      <c r="P44" s="99"/>
      <c r="Q44" s="62"/>
      <c r="R44" s="62"/>
    </row>
    <row r="45" spans="1:18" ht="14.25" customHeight="1">
      <c r="A45" s="126" t="s">
        <v>54</v>
      </c>
      <c r="B45" s="122">
        <f>B43+B42</f>
        <v>0</v>
      </c>
      <c r="C45" s="122">
        <f>C43+C42</f>
        <v>0</v>
      </c>
      <c r="D45" s="123">
        <f t="shared" si="4"/>
        <v>0</v>
      </c>
      <c r="E45" s="124">
        <f t="shared" si="5"/>
      </c>
      <c r="F45" s="224">
        <f>+F42+F43</f>
        <v>0</v>
      </c>
      <c r="G45" s="114"/>
      <c r="H45" s="114"/>
      <c r="I45" s="114"/>
      <c r="L45" s="62"/>
      <c r="M45" s="62"/>
      <c r="N45" s="99"/>
      <c r="O45" s="99"/>
      <c r="P45" s="99"/>
      <c r="Q45" s="62"/>
      <c r="R45" s="62"/>
    </row>
    <row r="46" spans="1:18" ht="14.25" customHeight="1" thickBot="1">
      <c r="A46" s="130" t="s">
        <v>55</v>
      </c>
      <c r="B46" s="131">
        <f>B43+B42+B41</f>
        <v>0</v>
      </c>
      <c r="C46" s="132">
        <f>C43+C42+C41</f>
        <v>0</v>
      </c>
      <c r="D46" s="133">
        <f t="shared" si="4"/>
        <v>0</v>
      </c>
      <c r="E46" s="134">
        <f t="shared" si="5"/>
      </c>
      <c r="F46" s="226">
        <f>+F41+F42+F43</f>
        <v>0</v>
      </c>
      <c r="G46" s="114"/>
      <c r="H46" s="114"/>
      <c r="I46" s="114"/>
      <c r="L46" s="62"/>
      <c r="M46" s="62"/>
      <c r="N46" s="99"/>
      <c r="O46" s="99"/>
      <c r="P46" s="99"/>
      <c r="Q46" s="62"/>
      <c r="R46" s="62"/>
    </row>
    <row r="47" spans="1:9" ht="14.25">
      <c r="A47" s="114"/>
      <c r="B47" s="212"/>
      <c r="C47" s="212"/>
      <c r="D47" s="212"/>
      <c r="E47" s="213"/>
      <c r="F47" s="125"/>
      <c r="G47" s="114"/>
      <c r="H47" s="114"/>
      <c r="I47" s="114"/>
    </row>
    <row r="48" spans="1:9" ht="14.25">
      <c r="A48" s="114"/>
      <c r="B48" s="212"/>
      <c r="C48" s="212"/>
      <c r="D48" s="212"/>
      <c r="E48" s="213"/>
      <c r="F48" s="125"/>
      <c r="G48" s="114"/>
      <c r="H48" s="114"/>
      <c r="I48" s="114"/>
    </row>
    <row r="49" spans="1:9" ht="14.25">
      <c r="A49" s="114"/>
      <c r="B49" s="212"/>
      <c r="C49" s="212"/>
      <c r="D49" s="212"/>
      <c r="E49" s="213"/>
      <c r="F49" s="125"/>
      <c r="G49" s="114"/>
      <c r="H49" s="114"/>
      <c r="I49" s="114"/>
    </row>
    <row r="50" spans="1:9" ht="14.25">
      <c r="A50" s="114"/>
      <c r="B50" s="212"/>
      <c r="C50" s="212"/>
      <c r="D50" s="212"/>
      <c r="E50" s="213"/>
      <c r="F50" s="125"/>
      <c r="G50" s="114"/>
      <c r="H50" s="114"/>
      <c r="I50" s="114"/>
    </row>
    <row r="51" spans="1:9" ht="14.25">
      <c r="A51" s="114"/>
      <c r="B51" s="212"/>
      <c r="C51" s="212"/>
      <c r="D51" s="212"/>
      <c r="E51" s="213"/>
      <c r="F51" s="125"/>
      <c r="G51" s="114"/>
      <c r="H51" s="114"/>
      <c r="I51" s="114"/>
    </row>
    <row r="52" spans="1:18" ht="14.25" customHeight="1">
      <c r="A52" s="214"/>
      <c r="B52" s="215"/>
      <c r="C52" s="215"/>
      <c r="D52" s="212"/>
      <c r="E52" s="213"/>
      <c r="F52" s="125"/>
      <c r="G52" s="114"/>
      <c r="H52" s="114"/>
      <c r="I52" s="114"/>
      <c r="L52" s="62"/>
      <c r="M52" s="62"/>
      <c r="N52" s="99"/>
      <c r="O52" s="99"/>
      <c r="P52" s="99"/>
      <c r="Q52" s="62"/>
      <c r="R52" s="62"/>
    </row>
    <row r="53" spans="1:20" ht="16.5" customHeight="1">
      <c r="A53" s="103"/>
      <c r="B53" s="216"/>
      <c r="C53" s="216"/>
      <c r="D53" s="216"/>
      <c r="E53" s="217"/>
      <c r="F53" s="216"/>
      <c r="G53" s="114"/>
      <c r="H53" s="114"/>
      <c r="I53" s="114"/>
      <c r="L53" s="62"/>
      <c r="M53" s="62"/>
      <c r="N53" s="99"/>
      <c r="O53" s="99"/>
      <c r="P53" s="99"/>
      <c r="Q53" s="62"/>
      <c r="R53" s="62"/>
      <c r="S53" s="62"/>
      <c r="T53" s="62"/>
    </row>
    <row r="54" spans="1:20" ht="14.25" customHeight="1">
      <c r="A54" s="103"/>
      <c r="B54" s="216"/>
      <c r="C54" s="216"/>
      <c r="D54" s="216"/>
      <c r="E54" s="217"/>
      <c r="F54" s="216"/>
      <c r="G54" s="114"/>
      <c r="H54" s="114"/>
      <c r="I54" s="114"/>
      <c r="L54" s="62"/>
      <c r="M54" s="62"/>
      <c r="N54" s="99"/>
      <c r="O54" s="99"/>
      <c r="P54" s="99"/>
      <c r="Q54" s="62"/>
      <c r="R54" s="62"/>
      <c r="S54" s="62"/>
      <c r="T54" s="62"/>
    </row>
    <row r="55" spans="1:20" ht="14.25" customHeight="1">
      <c r="A55" s="6"/>
      <c r="B55" s="21"/>
      <c r="C55" s="21"/>
      <c r="D55" s="21"/>
      <c r="E55" s="22"/>
      <c r="L55" s="62"/>
      <c r="M55" s="62"/>
      <c r="N55" s="99"/>
      <c r="O55" s="99"/>
      <c r="P55" s="99"/>
      <c r="Q55" s="62"/>
      <c r="R55" s="62"/>
      <c r="S55" s="62"/>
      <c r="T55" s="62"/>
    </row>
    <row r="56" spans="1:20" ht="14.25" customHeight="1">
      <c r="A56" s="6"/>
      <c r="B56" s="21"/>
      <c r="C56" s="21"/>
      <c r="D56" s="21"/>
      <c r="E56" s="22"/>
      <c r="L56" s="62"/>
      <c r="M56" s="62"/>
      <c r="N56" s="99"/>
      <c r="O56" s="99"/>
      <c r="P56" s="99"/>
      <c r="Q56" s="62"/>
      <c r="R56" s="62"/>
      <c r="S56" s="62"/>
      <c r="T56" s="62"/>
    </row>
    <row r="57" spans="1:20" ht="14.25" customHeight="1">
      <c r="A57" s="6"/>
      <c r="B57" s="21"/>
      <c r="C57" s="21"/>
      <c r="D57" s="21"/>
      <c r="E57" s="22"/>
      <c r="L57" s="62"/>
      <c r="M57" s="62"/>
      <c r="N57" s="99"/>
      <c r="O57" s="99"/>
      <c r="P57" s="99"/>
      <c r="Q57" s="62"/>
      <c r="R57" s="62"/>
      <c r="S57" s="62"/>
      <c r="T57" s="62"/>
    </row>
    <row r="58" spans="1:20" ht="14.25" customHeight="1">
      <c r="A58" s="6"/>
      <c r="B58" s="21"/>
      <c r="C58" s="21"/>
      <c r="D58" s="21"/>
      <c r="E58" s="22"/>
      <c r="F58" s="20"/>
      <c r="G58" s="6"/>
      <c r="H58" s="6"/>
      <c r="L58" s="62"/>
      <c r="M58" s="62"/>
      <c r="N58" s="99"/>
      <c r="O58" s="99"/>
      <c r="P58" s="99"/>
      <c r="Q58" s="62"/>
      <c r="R58" s="62"/>
      <c r="S58" s="62"/>
      <c r="T58" s="62"/>
    </row>
    <row r="59" spans="1:20" ht="16.5" customHeight="1">
      <c r="A59" s="6"/>
      <c r="B59" s="21"/>
      <c r="C59" s="21"/>
      <c r="D59" s="21"/>
      <c r="E59" s="22"/>
      <c r="F59" s="20"/>
      <c r="G59" s="6"/>
      <c r="H59" s="6"/>
      <c r="L59" s="62"/>
      <c r="M59" s="62"/>
      <c r="N59" s="99"/>
      <c r="O59" s="99"/>
      <c r="P59" s="99"/>
      <c r="Q59" s="62"/>
      <c r="R59" s="62"/>
      <c r="S59" s="62"/>
      <c r="T59" s="62"/>
    </row>
    <row r="60" spans="1:20" ht="14.25" customHeight="1">
      <c r="A60" s="6"/>
      <c r="B60" s="21"/>
      <c r="C60" s="21"/>
      <c r="D60" s="21"/>
      <c r="E60" s="22"/>
      <c r="F60" s="20"/>
      <c r="G60" s="6"/>
      <c r="H60" s="6"/>
      <c r="L60" s="62"/>
      <c r="M60" s="62"/>
      <c r="N60" s="99"/>
      <c r="O60" s="99"/>
      <c r="P60" s="99"/>
      <c r="Q60" s="62"/>
      <c r="R60" s="62"/>
      <c r="S60" s="62"/>
      <c r="T60" s="62"/>
    </row>
    <row r="61" spans="1:20" ht="14.25" customHeight="1">
      <c r="A61" s="6"/>
      <c r="B61" s="21"/>
      <c r="C61" s="21"/>
      <c r="D61" s="21"/>
      <c r="E61" s="22"/>
      <c r="F61" s="20"/>
      <c r="G61" s="6"/>
      <c r="H61" s="6"/>
      <c r="L61" s="62"/>
      <c r="M61" s="62"/>
      <c r="N61" s="99"/>
      <c r="O61" s="99"/>
      <c r="P61" s="99"/>
      <c r="Q61" s="62"/>
      <c r="R61" s="62"/>
      <c r="S61" s="62"/>
      <c r="T61" s="62"/>
    </row>
    <row r="62" spans="1:20" ht="15">
      <c r="A62" s="6"/>
      <c r="B62" s="21"/>
      <c r="C62" s="21"/>
      <c r="D62" s="21"/>
      <c r="E62" s="22"/>
      <c r="F62" s="20"/>
      <c r="G62" s="6"/>
      <c r="H62" s="6"/>
      <c r="L62" s="62"/>
      <c r="M62" s="62"/>
      <c r="N62" s="99"/>
      <c r="O62" s="99"/>
      <c r="P62" s="99"/>
      <c r="Q62" s="62"/>
      <c r="R62" s="62"/>
      <c r="S62" s="62"/>
      <c r="T62" s="62"/>
    </row>
    <row r="63" spans="1:20" ht="15">
      <c r="A63" s="6">
        <f>IF(D12&gt;0,"Navn/oppgave: "&amp;D12,"")</f>
      </c>
      <c r="B63" s="21"/>
      <c r="C63" s="21"/>
      <c r="D63" s="21"/>
      <c r="E63" s="22"/>
      <c r="F63" s="20"/>
      <c r="G63" s="6"/>
      <c r="H63" s="6"/>
      <c r="L63" s="62"/>
      <c r="M63" s="62"/>
      <c r="N63" s="99"/>
      <c r="O63" s="99"/>
      <c r="P63" s="99"/>
      <c r="Q63" s="62"/>
      <c r="R63" s="62"/>
      <c r="S63" s="62"/>
      <c r="T63" s="62"/>
    </row>
    <row r="64" spans="1:20" ht="15">
      <c r="A64" s="6"/>
      <c r="B64" s="21"/>
      <c r="C64" s="21"/>
      <c r="D64" s="21"/>
      <c r="E64" s="22"/>
      <c r="F64" s="20"/>
      <c r="G64" s="6"/>
      <c r="H64" s="6"/>
      <c r="L64" s="62"/>
      <c r="M64" s="62"/>
      <c r="N64" s="99"/>
      <c r="O64" s="99"/>
      <c r="P64" s="99"/>
      <c r="Q64" s="62"/>
      <c r="R64" s="62"/>
      <c r="S64" s="62"/>
      <c r="T64" s="62"/>
    </row>
    <row r="65" spans="1:20" ht="18">
      <c r="A65" s="173" t="str">
        <f>"Regnskapsanalyse for "&amp;D11</f>
        <v>Regnskapsanalyse for </v>
      </c>
      <c r="B65" s="173"/>
      <c r="C65" s="173"/>
      <c r="D65" s="173"/>
      <c r="E65" s="173"/>
      <c r="F65" s="66"/>
      <c r="G65" s="6"/>
      <c r="H65" s="6"/>
      <c r="L65" s="62"/>
      <c r="M65" s="62"/>
      <c r="N65" s="99"/>
      <c r="O65" s="99"/>
      <c r="P65" s="99"/>
      <c r="Q65" s="62"/>
      <c r="R65" s="62"/>
      <c r="S65" s="62"/>
      <c r="T65" s="62"/>
    </row>
    <row r="66" spans="1:20" ht="14.25" customHeight="1" thickBot="1">
      <c r="A66" s="6"/>
      <c r="B66" s="21"/>
      <c r="C66" s="21"/>
      <c r="D66" s="21"/>
      <c r="E66" s="22"/>
      <c r="F66" s="20"/>
      <c r="G66" s="6"/>
      <c r="H66" s="6"/>
      <c r="L66" s="62"/>
      <c r="M66" s="62"/>
      <c r="N66" s="99"/>
      <c r="O66" s="99"/>
      <c r="P66" s="99"/>
      <c r="Q66" s="62"/>
      <c r="R66" s="62"/>
      <c r="S66" s="62"/>
      <c r="T66" s="62"/>
    </row>
    <row r="67" spans="1:20" ht="15.75">
      <c r="A67" s="54" t="s">
        <v>21</v>
      </c>
      <c r="B67" s="23" t="str">
        <f aca="true" t="shared" si="6" ref="B67:B96">IF(B13=0,"",B13)</f>
        <v>Regnskap</v>
      </c>
      <c r="C67" s="23" t="str">
        <f aca="true" t="shared" si="7" ref="C67:E68">IF(C13=0,"",C13)</f>
        <v>Regnskap</v>
      </c>
      <c r="D67" s="24" t="str">
        <f t="shared" si="7"/>
        <v>Endring</v>
      </c>
      <c r="E67" s="25" t="str">
        <f t="shared" si="7"/>
        <v>Endring</v>
      </c>
      <c r="F67" s="4"/>
      <c r="H67" s="6"/>
      <c r="L67" s="63"/>
      <c r="M67" s="62"/>
      <c r="N67" s="99"/>
      <c r="O67" s="99"/>
      <c r="P67" s="99"/>
      <c r="Q67" s="62"/>
      <c r="R67" s="62"/>
      <c r="S67" s="62"/>
      <c r="T67" s="5"/>
    </row>
    <row r="68" spans="1:8" ht="17.25" customHeight="1" thickBot="1">
      <c r="A68" s="49"/>
      <c r="B68" s="36" t="str">
        <f t="shared" si="6"/>
        <v>for år x1</v>
      </c>
      <c r="C68" s="36" t="str">
        <f t="shared" si="7"/>
        <v>for år x0</v>
      </c>
      <c r="D68" s="37">
        <f t="shared" si="7"/>
      </c>
      <c r="E68" s="38" t="str">
        <f t="shared" si="7"/>
        <v>i %</v>
      </c>
      <c r="F68" s="4"/>
      <c r="H68" s="6"/>
    </row>
    <row r="69" spans="1:8" ht="14.25" customHeight="1">
      <c r="A69" s="184" t="str">
        <f aca="true" t="shared" si="8" ref="A69:A96">IF(A15=0,"",A15)</f>
        <v>Salgsinntekt</v>
      </c>
      <c r="B69" s="174">
        <f t="shared" si="6"/>
      </c>
      <c r="C69" s="174">
        <f aca="true" t="shared" si="9" ref="C69:F96">IF(C15=0,"",C15)</f>
      </c>
      <c r="D69" s="175">
        <f t="shared" si="9"/>
      </c>
      <c r="E69" s="176">
        <f t="shared" si="9"/>
      </c>
      <c r="F69" s="4"/>
      <c r="H69" s="6"/>
    </row>
    <row r="70" spans="1:8" ht="14.25" customHeight="1">
      <c r="A70" s="181" t="str">
        <f t="shared" si="8"/>
        <v>Annen driftsinntekt</v>
      </c>
      <c r="B70" s="29">
        <f t="shared" si="6"/>
      </c>
      <c r="C70" s="29">
        <f t="shared" si="9"/>
      </c>
      <c r="D70" s="30">
        <f t="shared" si="9"/>
      </c>
      <c r="E70" s="31">
        <f t="shared" si="9"/>
      </c>
      <c r="F70" s="4"/>
      <c r="H70" s="6"/>
    </row>
    <row r="71" spans="1:8" ht="21" customHeight="1">
      <c r="A71" s="185" t="str">
        <f t="shared" si="8"/>
        <v>Sum driftsinntekter</v>
      </c>
      <c r="B71" s="186">
        <f t="shared" si="6"/>
      </c>
      <c r="C71" s="186">
        <f t="shared" si="9"/>
      </c>
      <c r="D71" s="187">
        <f t="shared" si="9"/>
      </c>
      <c r="E71" s="188">
        <f t="shared" si="9"/>
      </c>
      <c r="F71" s="4"/>
      <c r="H71" s="6"/>
    </row>
    <row r="72" spans="1:8" ht="14.25" customHeight="1">
      <c r="A72" s="51" t="str">
        <f t="shared" si="8"/>
        <v>Varekostnad og beholdningsendring ViA og Fv</v>
      </c>
      <c r="B72" s="26">
        <f t="shared" si="6"/>
      </c>
      <c r="C72" s="26">
        <f t="shared" si="9"/>
      </c>
      <c r="D72" s="27">
        <f t="shared" si="9"/>
      </c>
      <c r="E72" s="28">
        <f t="shared" si="9"/>
      </c>
      <c r="F72" s="4"/>
      <c r="H72" s="6"/>
    </row>
    <row r="73" spans="1:6" ht="14.25" customHeight="1">
      <c r="A73" s="181" t="str">
        <f t="shared" si="8"/>
        <v>Lønnskostnad, avskrivning og annen driftskostnad </v>
      </c>
      <c r="B73" s="29">
        <f t="shared" si="6"/>
      </c>
      <c r="C73" s="29">
        <f t="shared" si="9"/>
      </c>
      <c r="D73" s="30">
        <f t="shared" si="9"/>
      </c>
      <c r="E73" s="31">
        <f t="shared" si="9"/>
      </c>
      <c r="F73" s="4"/>
    </row>
    <row r="74" spans="1:6" ht="21" customHeight="1">
      <c r="A74" s="185" t="str">
        <f t="shared" si="8"/>
        <v>Sum driftskostnader</v>
      </c>
      <c r="B74" s="186">
        <f t="shared" si="6"/>
      </c>
      <c r="C74" s="186">
        <f t="shared" si="9"/>
      </c>
      <c r="D74" s="187">
        <f t="shared" si="9"/>
      </c>
      <c r="E74" s="188">
        <f t="shared" si="9"/>
      </c>
      <c r="F74" s="4"/>
    </row>
    <row r="75" spans="1:6" ht="21" customHeight="1">
      <c r="A75" s="192" t="str">
        <f t="shared" si="8"/>
        <v>Driftsresultat</v>
      </c>
      <c r="B75" s="193">
        <f t="shared" si="6"/>
      </c>
      <c r="C75" s="193">
        <f t="shared" si="9"/>
      </c>
      <c r="D75" s="194">
        <f t="shared" si="9"/>
      </c>
      <c r="E75" s="195">
        <f t="shared" si="9"/>
      </c>
      <c r="F75" s="4"/>
    </row>
    <row r="76" spans="1:6" ht="21" customHeight="1">
      <c r="A76" s="51" t="str">
        <f t="shared" si="8"/>
        <v>Finansinntekt (renteinntekt o.l.)</v>
      </c>
      <c r="B76" s="26">
        <f t="shared" si="6"/>
      </c>
      <c r="C76" s="26">
        <f t="shared" si="9"/>
      </c>
      <c r="D76" s="27">
        <f t="shared" si="9"/>
      </c>
      <c r="E76" s="28">
        <f t="shared" si="9"/>
      </c>
      <c r="F76" s="4"/>
    </row>
    <row r="77" spans="1:6" ht="14.25" customHeight="1">
      <c r="A77" s="181" t="str">
        <f t="shared" si="8"/>
        <v>Finanskostnad (rentekostnad o.l.)</v>
      </c>
      <c r="B77" s="29">
        <f t="shared" si="6"/>
      </c>
      <c r="C77" s="29">
        <f t="shared" si="9"/>
      </c>
      <c r="D77" s="30">
        <f t="shared" si="9"/>
      </c>
      <c r="E77" s="31">
        <f t="shared" si="9"/>
      </c>
      <c r="F77" s="4"/>
    </row>
    <row r="78" spans="1:6" ht="21" customHeight="1">
      <c r="A78" s="185" t="str">
        <f t="shared" si="8"/>
        <v>Ordinært resultat før skattekostnad</v>
      </c>
      <c r="B78" s="186">
        <f t="shared" si="6"/>
      </c>
      <c r="C78" s="186">
        <f t="shared" si="9"/>
      </c>
      <c r="D78" s="187">
        <f t="shared" si="9"/>
      </c>
      <c r="E78" s="188">
        <f t="shared" si="9"/>
      </c>
      <c r="F78" s="4"/>
    </row>
    <row r="79" spans="1:6" ht="14.25" customHeight="1">
      <c r="A79" s="177" t="str">
        <f t="shared" si="8"/>
        <v>Skattekostnad på ordinært resultat</v>
      </c>
      <c r="B79" s="178">
        <f t="shared" si="6"/>
      </c>
      <c r="C79" s="178">
        <f t="shared" si="9"/>
      </c>
      <c r="D79" s="179">
        <f t="shared" si="9"/>
      </c>
      <c r="E79" s="180">
        <f t="shared" si="9"/>
      </c>
      <c r="F79" s="4"/>
    </row>
    <row r="80" spans="1:6" ht="21" customHeight="1">
      <c r="A80" s="192" t="str">
        <f t="shared" si="8"/>
        <v>Ordinært resultat</v>
      </c>
      <c r="B80" s="193">
        <f t="shared" si="6"/>
      </c>
      <c r="C80" s="193">
        <f t="shared" si="9"/>
      </c>
      <c r="D80" s="194">
        <f t="shared" si="9"/>
      </c>
      <c r="E80" s="195">
        <f t="shared" si="9"/>
      </c>
      <c r="F80" s="4"/>
    </row>
    <row r="81" spans="1:6" ht="14.25" customHeight="1">
      <c r="A81" s="51" t="str">
        <f t="shared" si="8"/>
        <v>Ekstraordinær inntekt</v>
      </c>
      <c r="B81" s="26">
        <f t="shared" si="6"/>
      </c>
      <c r="C81" s="26">
        <f t="shared" si="9"/>
      </c>
      <c r="D81" s="27">
        <f t="shared" si="9"/>
      </c>
      <c r="E81" s="28">
        <f t="shared" si="9"/>
      </c>
      <c r="F81" s="4"/>
    </row>
    <row r="82" spans="1:6" ht="14.25" customHeight="1">
      <c r="A82" s="51" t="str">
        <f t="shared" si="8"/>
        <v>Ekstraordinær kostnad</v>
      </c>
      <c r="B82" s="26">
        <f t="shared" si="6"/>
      </c>
      <c r="C82" s="26">
        <f t="shared" si="9"/>
      </c>
      <c r="D82" s="27">
        <f t="shared" si="9"/>
      </c>
      <c r="E82" s="28">
        <f t="shared" si="9"/>
      </c>
      <c r="F82" s="4"/>
    </row>
    <row r="83" spans="1:6" ht="14.25" customHeight="1">
      <c r="A83" s="181" t="str">
        <f t="shared" si="8"/>
        <v>Skattekostnad på ekstraordinært resultat</v>
      </c>
      <c r="B83" s="29">
        <f t="shared" si="6"/>
      </c>
      <c r="C83" s="29">
        <f t="shared" si="9"/>
      </c>
      <c r="D83" s="30">
        <f t="shared" si="9"/>
      </c>
      <c r="E83" s="31">
        <f t="shared" si="9"/>
      </c>
      <c r="F83" s="4"/>
    </row>
    <row r="84" spans="1:6" ht="21" customHeight="1" thickBot="1">
      <c r="A84" s="196" t="str">
        <f t="shared" si="8"/>
        <v>Årsresultat</v>
      </c>
      <c r="B84" s="197">
        <f t="shared" si="6"/>
      </c>
      <c r="C84" s="197">
        <f t="shared" si="9"/>
      </c>
      <c r="D84" s="198">
        <f t="shared" si="9"/>
      </c>
      <c r="E84" s="199">
        <f t="shared" si="9"/>
      </c>
      <c r="F84" s="4"/>
    </row>
    <row r="85" spans="1:6" ht="15" thickBot="1">
      <c r="A85" s="32">
        <f t="shared" si="8"/>
      </c>
      <c r="B85" s="33">
        <f t="shared" si="6"/>
      </c>
      <c r="C85" s="33">
        <f t="shared" si="9"/>
      </c>
      <c r="D85" s="34">
        <f t="shared" si="9"/>
      </c>
      <c r="E85" s="35">
        <f t="shared" si="9"/>
      </c>
      <c r="F85" s="32"/>
    </row>
    <row r="86" spans="1:6" ht="15.75">
      <c r="A86" s="54" t="str">
        <f t="shared" si="8"/>
        <v>Balanse</v>
      </c>
      <c r="B86" s="23" t="str">
        <f t="shared" si="6"/>
        <v>Regnskap</v>
      </c>
      <c r="C86" s="23" t="str">
        <f t="shared" si="9"/>
        <v>Regnskap</v>
      </c>
      <c r="D86" s="24" t="str">
        <f t="shared" si="9"/>
        <v>Endring</v>
      </c>
      <c r="E86" s="208" t="str">
        <f t="shared" si="9"/>
        <v>Endring</v>
      </c>
      <c r="F86" s="230" t="str">
        <f>IF(F32=0,"",F32)</f>
        <v>Inngående</v>
      </c>
    </row>
    <row r="87" spans="1:6" ht="14.25" customHeight="1">
      <c r="A87" s="181">
        <f t="shared" si="8"/>
      </c>
      <c r="B87" s="182" t="str">
        <f t="shared" si="6"/>
        <v>for år x1</v>
      </c>
      <c r="C87" s="182" t="str">
        <f t="shared" si="9"/>
        <v>for år x0</v>
      </c>
      <c r="D87" s="183">
        <f t="shared" si="9"/>
      </c>
      <c r="E87" s="200" t="str">
        <f t="shared" si="9"/>
        <v>i %</v>
      </c>
      <c r="F87" s="231" t="str">
        <f t="shared" si="9"/>
        <v>balanse år x0</v>
      </c>
    </row>
    <row r="88" spans="1:6" ht="14.25" customHeight="1">
      <c r="A88" s="202" t="str">
        <f t="shared" si="8"/>
        <v>Eiendeler</v>
      </c>
      <c r="B88" s="189">
        <f t="shared" si="6"/>
      </c>
      <c r="C88" s="189">
        <f t="shared" si="9"/>
      </c>
      <c r="D88" s="190">
        <f t="shared" si="9"/>
      </c>
      <c r="E88" s="191">
        <f t="shared" si="9"/>
      </c>
      <c r="F88" s="232">
        <f t="shared" si="9"/>
      </c>
    </row>
    <row r="89" spans="1:6" ht="14.25" customHeight="1">
      <c r="A89" s="181" t="str">
        <f t="shared" si="8"/>
        <v>Sum anleggsmidler</v>
      </c>
      <c r="B89" s="29">
        <f t="shared" si="6"/>
      </c>
      <c r="C89" s="29">
        <f t="shared" si="9"/>
      </c>
      <c r="D89" s="30">
        <f t="shared" si="9"/>
      </c>
      <c r="E89" s="31">
        <f t="shared" si="9"/>
      </c>
      <c r="F89" s="233">
        <f t="shared" si="9"/>
      </c>
    </row>
    <row r="90" spans="1:6" ht="14.25" customHeight="1">
      <c r="A90" s="51" t="str">
        <f t="shared" si="8"/>
        <v>Sum omløpsmidler</v>
      </c>
      <c r="B90" s="26">
        <f t="shared" si="6"/>
      </c>
      <c r="C90" s="26">
        <f t="shared" si="9"/>
      </c>
      <c r="D90" s="27">
        <f t="shared" si="9"/>
      </c>
      <c r="E90" s="28">
        <f t="shared" si="9"/>
      </c>
      <c r="F90" s="234">
        <f t="shared" si="9"/>
      </c>
    </row>
    <row r="91" spans="1:6" ht="14.25" customHeight="1">
      <c r="A91" s="206" t="str">
        <f t="shared" si="8"/>
        <v>Varer</v>
      </c>
      <c r="B91" s="203">
        <f t="shared" si="6"/>
      </c>
      <c r="C91" s="203">
        <f t="shared" si="9"/>
      </c>
      <c r="D91" s="204">
        <f t="shared" si="9"/>
      </c>
      <c r="E91" s="205">
        <f t="shared" si="9"/>
      </c>
      <c r="F91" s="235">
        <f t="shared" si="9"/>
      </c>
    </row>
    <row r="92" spans="1:6" ht="14.25" customHeight="1">
      <c r="A92" s="207" t="str">
        <f t="shared" si="8"/>
        <v>Kundefordringer</v>
      </c>
      <c r="B92" s="39">
        <f t="shared" si="6"/>
      </c>
      <c r="C92" s="39">
        <f t="shared" si="9"/>
      </c>
      <c r="D92" s="40">
        <f t="shared" si="9"/>
      </c>
      <c r="E92" s="41">
        <f t="shared" si="9"/>
      </c>
      <c r="F92" s="236">
        <f t="shared" si="9"/>
      </c>
    </row>
    <row r="93" spans="1:6" ht="14.25" customHeight="1">
      <c r="A93" s="185" t="str">
        <f t="shared" si="8"/>
        <v>Sum eiendeler</v>
      </c>
      <c r="B93" s="186">
        <f t="shared" si="6"/>
      </c>
      <c r="C93" s="186">
        <f t="shared" si="9"/>
      </c>
      <c r="D93" s="187">
        <f t="shared" si="9"/>
      </c>
      <c r="E93" s="188">
        <f t="shared" si="9"/>
      </c>
      <c r="F93" s="237">
        <f t="shared" si="9"/>
      </c>
    </row>
    <row r="94" spans="1:6" ht="14.25" customHeight="1">
      <c r="A94" s="201" t="str">
        <f t="shared" si="8"/>
        <v>Egenkapital og gjeld</v>
      </c>
      <c r="B94" s="26">
        <f t="shared" si="6"/>
      </c>
      <c r="C94" s="26">
        <f t="shared" si="9"/>
      </c>
      <c r="D94" s="27">
        <f t="shared" si="9"/>
      </c>
      <c r="E94" s="28">
        <f t="shared" si="9"/>
      </c>
      <c r="F94" s="234">
        <f t="shared" si="9"/>
      </c>
    </row>
    <row r="95" spans="1:6" ht="14.25" customHeight="1">
      <c r="A95" s="181" t="str">
        <f t="shared" si="8"/>
        <v>Sum egenkapital</v>
      </c>
      <c r="B95" s="29">
        <f t="shared" si="6"/>
      </c>
      <c r="C95" s="29">
        <f t="shared" si="9"/>
      </c>
      <c r="D95" s="30">
        <f t="shared" si="9"/>
      </c>
      <c r="E95" s="31">
        <f t="shared" si="9"/>
      </c>
      <c r="F95" s="233">
        <f t="shared" si="9"/>
      </c>
    </row>
    <row r="96" spans="1:6" ht="14.25" customHeight="1">
      <c r="A96" s="177" t="str">
        <f t="shared" si="8"/>
        <v>Sum langsiktig gjeld</v>
      </c>
      <c r="B96" s="178">
        <f t="shared" si="6"/>
      </c>
      <c r="C96" s="178">
        <f t="shared" si="9"/>
      </c>
      <c r="D96" s="179">
        <f t="shared" si="9"/>
      </c>
      <c r="E96" s="180">
        <f t="shared" si="9"/>
      </c>
      <c r="F96" s="238">
        <f t="shared" si="9"/>
      </c>
    </row>
    <row r="97" spans="1:6" ht="14.25" customHeight="1">
      <c r="A97" s="51" t="str">
        <f aca="true" t="shared" si="10" ref="A97:F97">IF(A43=0,"",A43)</f>
        <v>Sum kortsiktig gjeld</v>
      </c>
      <c r="B97" s="26">
        <f t="shared" si="10"/>
      </c>
      <c r="C97" s="26">
        <f t="shared" si="10"/>
      </c>
      <c r="D97" s="27">
        <f t="shared" si="10"/>
      </c>
      <c r="E97" s="28">
        <f t="shared" si="10"/>
      </c>
      <c r="F97" s="234">
        <f t="shared" si="10"/>
      </c>
    </row>
    <row r="98" spans="1:6" ht="14.25" customHeight="1">
      <c r="A98" s="207" t="str">
        <f aca="true" t="shared" si="11" ref="A98:E100">IF(A44=0,"",A44)</f>
        <v>Leverandørgjeld</v>
      </c>
      <c r="B98" s="39">
        <f t="shared" si="11"/>
      </c>
      <c r="C98" s="39">
        <f t="shared" si="11"/>
      </c>
      <c r="D98" s="40">
        <f t="shared" si="11"/>
      </c>
      <c r="E98" s="41">
        <f t="shared" si="11"/>
      </c>
      <c r="F98" s="236">
        <f>IF(F44=0,"",F44)</f>
      </c>
    </row>
    <row r="99" spans="1:6" ht="14.25" customHeight="1">
      <c r="A99" s="181" t="str">
        <f t="shared" si="11"/>
        <v>Sum gjeld</v>
      </c>
      <c r="B99" s="29">
        <f t="shared" si="11"/>
      </c>
      <c r="C99" s="29">
        <f t="shared" si="11"/>
      </c>
      <c r="D99" s="30">
        <f t="shared" si="11"/>
      </c>
      <c r="E99" s="31">
        <f t="shared" si="11"/>
      </c>
      <c r="F99" s="233">
        <f>IF(F45=0,"",F45)</f>
      </c>
    </row>
    <row r="100" spans="1:6" ht="14.25" customHeight="1" thickBot="1">
      <c r="A100" s="196" t="str">
        <f t="shared" si="11"/>
        <v>Sum egenkapital og gjeld</v>
      </c>
      <c r="B100" s="197">
        <f t="shared" si="11"/>
      </c>
      <c r="C100" s="197">
        <f t="shared" si="11"/>
      </c>
      <c r="D100" s="198">
        <f t="shared" si="11"/>
      </c>
      <c r="E100" s="199">
        <f t="shared" si="11"/>
      </c>
      <c r="F100" s="239">
        <f>IF(F46=0,"",F46)</f>
      </c>
    </row>
    <row r="101" spans="1:6" ht="15" thickBot="1">
      <c r="A101" s="32"/>
      <c r="B101" s="33"/>
      <c r="C101" s="33"/>
      <c r="D101" s="34"/>
      <c r="E101" s="35"/>
      <c r="F101" s="4"/>
    </row>
    <row r="102" spans="1:7" ht="15.75">
      <c r="A102" s="54" t="str">
        <f aca="true" t="shared" si="12" ref="A102:F102">IF(A3=0,"",A3)</f>
        <v>Nøkkeltall</v>
      </c>
      <c r="B102" s="48" t="str">
        <f t="shared" si="12"/>
        <v>Totalkapital-</v>
      </c>
      <c r="C102" s="48" t="str">
        <f t="shared" si="12"/>
        <v>Egenkapital-</v>
      </c>
      <c r="D102" s="48" t="str">
        <f t="shared" si="12"/>
        <v>Egenkapital-</v>
      </c>
      <c r="E102" s="48" t="str">
        <f t="shared" si="12"/>
        <v>Resultat-</v>
      </c>
      <c r="F102" s="44" t="str">
        <f t="shared" si="12"/>
        <v>Gjennom-</v>
      </c>
      <c r="G102" s="42"/>
    </row>
    <row r="103" spans="1:7" ht="26.25" customHeight="1" thickBot="1">
      <c r="A103" s="49">
        <f>IF(A4=0,"",A4)</f>
      </c>
      <c r="B103" s="276" t="str">
        <f aca="true" t="shared" si="13" ref="B103:E105">IF(B4=0,"",B4)</f>
        <v>rentabilitet</v>
      </c>
      <c r="C103" s="276" t="str">
        <f t="shared" si="13"/>
        <v>rentabilitet før skatt</v>
      </c>
      <c r="D103" s="276" t="str">
        <f t="shared" si="13"/>
        <v>rentabilitet etter skatt</v>
      </c>
      <c r="E103" s="276" t="str">
        <f t="shared" si="13"/>
        <v>grad</v>
      </c>
      <c r="F103" s="277" t="str">
        <f>IF(F4=0,"",F4)</f>
        <v>snittlig gjeldsrente</v>
      </c>
      <c r="G103" s="42"/>
    </row>
    <row r="104" spans="1:7" ht="14.25">
      <c r="A104" s="51" t="str">
        <f>IF(A5=0,"",A5)</f>
        <v>Regnskap År x1</v>
      </c>
      <c r="B104" s="52" t="str">
        <f t="shared" si="13"/>
        <v> </v>
      </c>
      <c r="C104" s="52" t="str">
        <f t="shared" si="13"/>
        <v> </v>
      </c>
      <c r="D104" s="52" t="str">
        <f t="shared" si="13"/>
        <v> </v>
      </c>
      <c r="E104" s="52" t="str">
        <f t="shared" si="13"/>
        <v> </v>
      </c>
      <c r="F104" s="55" t="str">
        <f>IF(F5=0,"",F5)</f>
        <v> </v>
      </c>
      <c r="G104" s="43"/>
    </row>
    <row r="105" spans="1:7" ht="15" thickBot="1">
      <c r="A105" s="49" t="str">
        <f>IF(A6=0,"",A6)</f>
        <v>Regnskap År x0</v>
      </c>
      <c r="B105" s="53" t="str">
        <f t="shared" si="13"/>
        <v> </v>
      </c>
      <c r="C105" s="53" t="str">
        <f t="shared" si="13"/>
        <v> </v>
      </c>
      <c r="D105" s="53" t="str">
        <f t="shared" si="13"/>
        <v> </v>
      </c>
      <c r="E105" s="53" t="str">
        <f t="shared" si="13"/>
        <v> </v>
      </c>
      <c r="F105" s="47" t="str">
        <f>IF(F6=0,"",F6)</f>
        <v> </v>
      </c>
      <c r="G105" s="43"/>
    </row>
    <row r="106" spans="1:7" ht="15" thickBot="1">
      <c r="A106" s="32"/>
      <c r="B106" s="275"/>
      <c r="C106" s="275"/>
      <c r="D106" s="275"/>
      <c r="E106" s="275"/>
      <c r="F106" s="43"/>
      <c r="G106" s="43"/>
    </row>
    <row r="107" spans="1:7" ht="15.75">
      <c r="A107" s="54" t="str">
        <f>IF(A3=0,"",A3)</f>
        <v>Nøkkeltall</v>
      </c>
      <c r="B107" s="48" t="str">
        <f aca="true" t="shared" si="14" ref="B107:C110">IF(G3=0,"",G3)</f>
        <v>Likviditets-</v>
      </c>
      <c r="C107" s="48" t="str">
        <f t="shared" si="14"/>
        <v>Likviditets-</v>
      </c>
      <c r="D107" s="48" t="str">
        <f>IF(B7=0,"",B7)</f>
        <v>Gj. snittlig</v>
      </c>
      <c r="E107" s="48" t="str">
        <f aca="true" t="shared" si="15" ref="E107:F110">IF(C7=0,"",C7)</f>
        <v>Gj. sn. kred.</v>
      </c>
      <c r="F107" s="44" t="str">
        <f t="shared" si="15"/>
        <v>Gj. sn. kred.</v>
      </c>
      <c r="G107" s="43"/>
    </row>
    <row r="108" spans="1:7" ht="15" thickBot="1">
      <c r="A108" s="49"/>
      <c r="B108" s="50" t="str">
        <f t="shared" si="14"/>
        <v>grad 1</v>
      </c>
      <c r="C108" s="50" t="str">
        <f t="shared" si="14"/>
        <v>grad 2</v>
      </c>
      <c r="D108" s="50" t="str">
        <f>IF(B8=0,"",B8)</f>
        <v>lagringstid</v>
      </c>
      <c r="E108" s="50" t="str">
        <f t="shared" si="15"/>
        <v>tid kunder</v>
      </c>
      <c r="F108" s="45" t="str">
        <f t="shared" si="15"/>
        <v>tid leverand.</v>
      </c>
      <c r="G108" s="43"/>
    </row>
    <row r="109" spans="1:7" ht="14.25">
      <c r="A109" s="51" t="str">
        <f>IF(A5=0,"",A5)</f>
        <v>Regnskap År x1</v>
      </c>
      <c r="B109" s="52" t="str">
        <f t="shared" si="14"/>
        <v> </v>
      </c>
      <c r="C109" s="52" t="str">
        <f t="shared" si="14"/>
        <v> </v>
      </c>
      <c r="D109" s="279" t="str">
        <f>IF(B9=0,"",B9)</f>
        <v> </v>
      </c>
      <c r="E109" s="279" t="str">
        <f t="shared" si="15"/>
        <v> </v>
      </c>
      <c r="F109" s="46" t="str">
        <f t="shared" si="15"/>
        <v> </v>
      </c>
      <c r="G109" s="43"/>
    </row>
    <row r="110" spans="1:7" ht="15" thickBot="1">
      <c r="A110" s="49" t="str">
        <f>IF(A6=0,"",A6)</f>
        <v>Regnskap År x0</v>
      </c>
      <c r="B110" s="53" t="str">
        <f t="shared" si="14"/>
        <v> </v>
      </c>
      <c r="C110" s="53" t="str">
        <f t="shared" si="14"/>
        <v> </v>
      </c>
      <c r="D110" s="229" t="str">
        <f>IF(B10=0,"",B10)</f>
        <v> </v>
      </c>
      <c r="E110" s="229" t="str">
        <f t="shared" si="15"/>
        <v> </v>
      </c>
      <c r="F110" s="278" t="str">
        <f t="shared" si="15"/>
        <v> </v>
      </c>
      <c r="G110" s="43"/>
    </row>
    <row r="111" spans="1:7" ht="15" thickBot="1">
      <c r="A111" s="64"/>
      <c r="B111" s="64"/>
      <c r="C111" s="64"/>
      <c r="D111" s="64"/>
      <c r="E111" s="64"/>
      <c r="F111" s="64"/>
      <c r="G111" s="65"/>
    </row>
    <row r="112" spans="1:7" ht="15.75">
      <c r="A112" s="54" t="str">
        <f>IF(A3=0,"",A3)</f>
        <v>Nøkkeltall</v>
      </c>
      <c r="B112" s="60" t="str">
        <f aca="true" t="shared" si="16" ref="B112:C115">IF(E7=0,"",E7)</f>
        <v>Egenkapital</v>
      </c>
      <c r="C112" s="48" t="str">
        <f t="shared" si="16"/>
        <v>Arbeids-</v>
      </c>
      <c r="D112" s="44" t="str">
        <f aca="true" t="shared" si="17" ref="D112:E115">IF(G7=0,"",G7)</f>
        <v>Arbeids-</v>
      </c>
      <c r="E112" s="44" t="str">
        <f t="shared" si="17"/>
        <v>Langs.kap/</v>
      </c>
      <c r="F112" s="4"/>
      <c r="G112" s="5"/>
    </row>
    <row r="113" spans="1:7" ht="15" thickBot="1">
      <c r="A113" s="49"/>
      <c r="B113" s="61" t="str">
        <f t="shared" si="16"/>
        <v>prosent</v>
      </c>
      <c r="C113" s="50" t="str">
        <f t="shared" si="16"/>
        <v>kapital i kr</v>
      </c>
      <c r="D113" s="45" t="str">
        <f t="shared" si="17"/>
        <v>kapital i %</v>
      </c>
      <c r="E113" s="45" t="str">
        <f t="shared" si="17"/>
        <v>(AN + 1/2 VL)</v>
      </c>
      <c r="F113" s="4"/>
      <c r="G113" s="5"/>
    </row>
    <row r="114" spans="1:7" ht="14.25">
      <c r="A114" s="51" t="str">
        <f>IF(A5=0,"",A5)</f>
        <v>Regnskap År x1</v>
      </c>
      <c r="B114" s="56" t="str">
        <f t="shared" si="16"/>
        <v> </v>
      </c>
      <c r="C114" s="57">
        <f t="shared" si="16"/>
      </c>
      <c r="D114" s="55">
        <f t="shared" si="17"/>
      </c>
      <c r="E114" s="55" t="str">
        <f t="shared" si="17"/>
        <v> </v>
      </c>
      <c r="F114" s="4"/>
      <c r="G114" s="5"/>
    </row>
    <row r="115" spans="1:7" ht="15" thickBot="1">
      <c r="A115" s="49" t="str">
        <f>IF(A6=0,"",A6)</f>
        <v>Regnskap År x0</v>
      </c>
      <c r="B115" s="58" t="str">
        <f t="shared" si="16"/>
        <v> </v>
      </c>
      <c r="C115" s="59">
        <f t="shared" si="16"/>
      </c>
      <c r="D115" s="47">
        <f t="shared" si="17"/>
      </c>
      <c r="E115" s="47" t="str">
        <f t="shared" si="17"/>
        <v> </v>
      </c>
      <c r="F115" s="4"/>
      <c r="G115" s="5"/>
    </row>
    <row r="117" ht="14.25">
      <c r="A117" s="240" t="s">
        <v>56</v>
      </c>
    </row>
    <row r="118" ht="14.25">
      <c r="A118" s="97" t="s">
        <v>57</v>
      </c>
    </row>
    <row r="119" ht="14.25">
      <c r="A119" s="97" t="str">
        <f>"Egenkapitalrentabilitet "&amp;IF(C5=" "," ",år&amp;": "&amp;ROUND(C5*100,1)&amp;" % ")&amp;IF(C6=" "," ",år-1&amp;": "&amp;ROUND(C6*100,1)&amp;" % ")</f>
        <v>Egenkapitalrentabilitet   </v>
      </c>
    </row>
    <row r="120" ht="14.25">
      <c r="A120" s="97" t="str">
        <f>"Totalkapitalrentabilitet "&amp;IF(B5=" "," ",år&amp;": "&amp;ROUND(B5*100,1)&amp;" % ")&amp;IF(B6=" "," ",år-1&amp;": "&amp;ROUND(B6*100,1)&amp;" % ")</f>
        <v>Totalkapitalrentabilitet   </v>
      </c>
    </row>
    <row r="121" spans="1:3" ht="14.25">
      <c r="A121" s="4" t="str">
        <f>"Likviditetsgrad 1 "&amp;IF(G5=" "," ",år&amp;": "&amp;ROUND(G5*100,1)&amp;" % ")&amp;IF(G6=" "," ",år-1&amp;": "&amp;ROUND(G6*100,1)&amp;" % ")</f>
        <v>Likviditetsgrad 1   </v>
      </c>
      <c r="C121" s="99"/>
    </row>
    <row r="122" spans="1:3" ht="14.25">
      <c r="A122" s="4" t="str">
        <f>"Likviditetsgrad 2 "&amp;IF(H5=" "," ",år&amp;": "&amp;ROUND(H5*100,1)&amp;" % ")&amp;IF(H6=" "," ",år-1&amp;": "&amp;ROUND(H6*100,1)&amp;" % ")</f>
        <v>Likviditetsgrad 2   </v>
      </c>
      <c r="C122" s="99"/>
    </row>
    <row r="123" spans="1:3" ht="14.25">
      <c r="A123" s="4" t="str">
        <f>"Gjennomsnittlig lagringstid "&amp;IF(B9=" "," ",år&amp;": "&amp;ROUND(B9,0)&amp;" dager ")&amp;IF(B10=" "," ",år-1&amp;": "&amp;ROUND(B10,0)&amp;" dager ")</f>
        <v>Gjennomsnittlig lagringstid   </v>
      </c>
      <c r="C123" s="4"/>
    </row>
    <row r="124" spans="1:2" ht="14.25">
      <c r="A124" s="4" t="str">
        <f>"Gjennomsnittlig kredittid til kunder "&amp;IF(C9=" "," ",år&amp;": "&amp;ROUND(C9,0)&amp;" dager ")&amp;IF(C10=" "," ",år-1&amp;": "&amp;ROUND(C10,0)&amp;" dager ")</f>
        <v>Gjennomsnittlig kredittid til kunder   </v>
      </c>
      <c r="B124" s="4"/>
    </row>
    <row r="125" spans="1:2" ht="14.25">
      <c r="A125" s="4" t="str">
        <f>"Gjennomsnittlig kredittid fra leverandører "&amp;IF(D9=" "," ",år&amp;": "&amp;ROUND(D9,0)&amp;" dager ")&amp;IF(D10=" "," ",år-1&amp;": "&amp;ROUND(D10,0)&amp;" dager ")</f>
        <v>Gjennomsnittlig kredittid fra leverandører   </v>
      </c>
      <c r="B125" s="4"/>
    </row>
    <row r="126" spans="1:2" ht="14.25">
      <c r="A126" s="4" t="str">
        <f>"Egenkapitalprosent "&amp;IF(E9=" "," ",år&amp;": "&amp;ROUND(E9*100,1)&amp;" % ")&amp;IF(E10=" "," ",år-1&amp;": "&amp;ROUND(E10*100,1)&amp;" % ")</f>
        <v>Egenkapitalprosent   </v>
      </c>
      <c r="B126" s="4"/>
    </row>
    <row r="127" spans="1:2" ht="14.25">
      <c r="A127" s="4" t="str">
        <f>"Arbeidskapital "&amp;IF(F9=0," ",år&amp;": "&amp;ROUND(F9,0)&amp;" kr ")&amp;IF(F10=0," ",år-1&amp;": "&amp;ROUND(F10,0)&amp;" kr ")</f>
        <v>Arbeidskapital   </v>
      </c>
      <c r="B127" s="4"/>
    </row>
    <row r="128" spans="1:2" ht="14.25">
      <c r="A128" s="4" t="str">
        <f>"Langsiktig kapital/(anleggsmidler + 1/2 varelager) "&amp;IF(H9=" "," ",år&amp;": "&amp;ROUND(H9*100,1)&amp;" % ")&amp;IF(H10=" "," ",år-1&amp;": "&amp;ROUND(H10*100,1)&amp;" % ")</f>
        <v>Langsiktig kapital/(anleggsmidler + 1/2 varelager)   </v>
      </c>
      <c r="B128" s="4"/>
    </row>
  </sheetData>
  <sheetProtection sheet="1" objects="1" scenarios="1"/>
  <printOptions/>
  <pageMargins left="0.51" right="0.34" top="0.87" bottom="0.77" header="0.5" footer="0.5"/>
  <pageSetup fitToHeight="1" fitToWidth="1" horizontalDpi="300" verticalDpi="300" orientation="portrait" paperSize="9" scale="90" r:id="rId4"/>
  <headerFooter alignWithMargins="0">
    <oddHeader>&amp;R&amp;"Arial,Normal"&amp;10Utskriftsdato &amp;D</oddHeader>
    <oddFooter>&amp;L&amp;"Arial,Normal"&amp;10Johs Totland 19©98&amp;C&amp;"Arial,Normal"&amp;10&amp;F &amp;A&amp;R&amp;"Arial,Normal"&amp;10Side &amp;P</oddFooter>
  </headerFooter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2006-04-15T13:20:31Z</cp:lastPrinted>
  <dcterms:created xsi:type="dcterms:W3CDTF">1997-03-12T02:09:31Z</dcterms:created>
  <dcterms:modified xsi:type="dcterms:W3CDTF">2009-03-15T20:46:23Z</dcterms:modified>
  <cp:category/>
  <cp:version/>
  <cp:contentType/>
  <cp:contentStatus/>
</cp:coreProperties>
</file>