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35" yWindow="65521" windowWidth="6165" windowHeight="6285" activeTab="0"/>
  </bookViews>
  <sheets>
    <sheet name="Kostnads og inntektsanalyse" sheetId="1" r:id="rId1"/>
  </sheets>
  <definedNames>
    <definedName name="\E">'Kostnads og inntektsanalyse'!$T$6</definedName>
    <definedName name="\K">'Kostnads og inntektsanalyse'!$T$6</definedName>
    <definedName name="\R">'Kostnads og inntektsanalyse'!$T$10</definedName>
    <definedName name="\T">'Kostnads og inntektsanalyse'!$T$12</definedName>
    <definedName name="_Fill" localSheetId="0" hidden="1">'Kostnads og inntektsanalyse'!$B$37:$B$57</definedName>
    <definedName name="EFTK">'Kostnads og inntektsanalyse'!$E$19</definedName>
    <definedName name="Enhet">'Kostnads og inntektsanalyse'!$AC$4</definedName>
    <definedName name="enhetsdiagram" localSheetId="0">"Diagram 112"</definedName>
    <definedName name="EP">'Kostnads og inntektsanalyse'!$E$17</definedName>
    <definedName name="EVK">'Kostnads og inntektsanalyse'!$E$18</definedName>
    <definedName name="fryspunkt">'Kostnads og inntektsanalyse'!$A$2</definedName>
    <definedName name="FTK">'Kostnads og inntektsanalyse'!$E$13</definedName>
    <definedName name="Graf" localSheetId="0">#N/A</definedName>
    <definedName name="Graf1" localSheetId="0">#N/A</definedName>
    <definedName name="innpunkt">'Kostnads og inntektsanalyse'!$F$3</definedName>
    <definedName name="Intervall">'Kostnads og inntektsanalyse'!$E$7</definedName>
    <definedName name="Lås" localSheetId="0">#N/A</definedName>
    <definedName name="Låsopp" localSheetId="0">#N/A</definedName>
    <definedName name="m">'Kostnads og inntektsanalyse'!$T$37:$T$57</definedName>
    <definedName name="mengde2">'Kostnads og inntektsanalyse'!$A$63:$A$83</definedName>
    <definedName name="mengde3">'Kostnads og inntektsanalyse'!$AA$37:$AA$57</definedName>
    <definedName name="midlertidig" localSheetId="0">"Diagram 75"</definedName>
    <definedName name="mm2">'Kostnads og inntektsanalyse'!$E$15</definedName>
    <definedName name="pm2">'Kostnads og inntektsanalyse'!$E$14</definedName>
    <definedName name="pris">'Kostnads og inntektsanalyse'!$B$63:$B$83</definedName>
    <definedName name="Prisendring">'Kostnads og inntektsanalyse'!$E$9</definedName>
    <definedName name="resultat">'Kostnads og inntektsanalyse'!$B$75</definedName>
    <definedName name="sek">'Kostnads og inntektsanalyse'!$G$63:$G$83</definedName>
    <definedName name="solver_lin" localSheetId="0" hidden="1">0</definedName>
    <definedName name="solver_num" localSheetId="0" hidden="1">0</definedName>
    <definedName name="solver_opt" localSheetId="0" hidden="1">'Kostnads og inntektsanalyse'!$D$40</definedName>
    <definedName name="solver_typ" localSheetId="0" hidden="1">1</definedName>
    <definedName name="solver_val" localSheetId="0" hidden="1">0</definedName>
    <definedName name="Startmengde">'Kostnads og inntektsanalyse'!$E$5</definedName>
    <definedName name="Startpris">'Kostnads og inntektsanalyse'!$E$8</definedName>
    <definedName name="sti">'Kostnads og inntektsanalyse'!$W$37:$W$57</definedName>
    <definedName name="stk">'Kostnads og inntektsanalyse'!$G$37:$G$57</definedName>
    <definedName name="stoppmengde">'Kostnads og inntektsanalyse'!$E$6</definedName>
    <definedName name="svek">'Kostnads og inntektsanalyse'!$F$63:$F$83</definedName>
    <definedName name="tab1start">'Kostnads og inntektsanalyse'!$A$34</definedName>
    <definedName name="tab2start">'Kostnads og inntektsanalyse'!$A$60</definedName>
    <definedName name="tabell1">'Kostnads og inntektsanalyse'!$B$37</definedName>
    <definedName name="tabell2">'Kostnads og inntektsanalyse'!$A$63</definedName>
    <definedName name="tabells">'Kostnads og inntektsanalyse'!$D$83</definedName>
    <definedName name="total">'Kostnads og inntektsanalyse'!$AA$4</definedName>
    <definedName name="totaldiagram" localSheetId="0">"Diagram 109"</definedName>
    <definedName name="Totale_inntekter_og_kostnader__resultat_og_dekningsbidrag_totalt">'Kostnads og inntektsanalyse'!$AA$34:$AO$94</definedName>
    <definedName name="utskrift1" localSheetId="0">'Kostnads og inntektsanalyse'!$AA$32:$AM$105</definedName>
    <definedName name="utskrift2" localSheetId="0">'Kostnads og inntektsanalyse'!$AA$112:$AP$204</definedName>
    <definedName name="_xlnm.Print_Area" localSheetId="0">'Kostnads og inntektsanalyse'!$AA$114:$AP$204</definedName>
    <definedName name="VEK">'Kostnads og inntektsanalyse'!$E$12</definedName>
    <definedName name="VO">'Kostnads og inntektsanalyse'!$CA$104</definedName>
    <definedName name="vtk">'Kostnads og inntektsanalyse'!$F$37:$F$57</definedName>
  </definedNames>
  <calcPr fullCalcOnLoad="1"/>
</workbook>
</file>

<file path=xl/comments1.xml><?xml version="1.0" encoding="utf-8"?>
<comments xmlns="http://schemas.openxmlformats.org/spreadsheetml/2006/main">
  <authors>
    <author>Johs Totland</author>
  </authors>
  <commentList>
    <comment ref="D4" authorId="0">
      <text>
        <r>
          <rPr>
            <sz val="8"/>
            <rFont val="Tahoma"/>
            <family val="2"/>
          </rPr>
          <t>Navn kan være Hjemme,  Norge, Ungdom under 20 osv.</t>
        </r>
      </text>
    </comment>
    <comment ref="B14" authorId="0">
      <text>
        <r>
          <rPr>
            <sz val="8"/>
            <rFont val="Tahoma"/>
            <family val="2"/>
          </rPr>
          <t>Navn kan være Utlandet, Danmark, Tilleggsordre osv</t>
        </r>
      </text>
    </comment>
  </commentList>
</comments>
</file>

<file path=xl/sharedStrings.xml><?xml version="1.0" encoding="utf-8"?>
<sst xmlns="http://schemas.openxmlformats.org/spreadsheetml/2006/main" count="135" uniqueCount="97">
  <si>
    <t>Markedstilpasning</t>
  </si>
  <si>
    <t>Navn/oppgavenummer</t>
  </si>
  <si>
    <t>Navnet på hovedmarkedet</t>
  </si>
  <si>
    <t>TABELL</t>
  </si>
  <si>
    <t>Minste mengde i tabellen</t>
  </si>
  <si>
    <t>Andre totale</t>
  </si>
  <si>
    <t>Variable</t>
  </si>
  <si>
    <t>Største mengde i tabellen</t>
  </si>
  <si>
    <t>Mengde</t>
  </si>
  <si>
    <t>var. kostn.</t>
  </si>
  <si>
    <t>enhetskostn.</t>
  </si>
  <si>
    <t>Mengdeintervall i tabellen</t>
  </si>
  <si>
    <t>Pris ved minste mengde</t>
  </si>
  <si>
    <t>Prisnedgang per mengdeintervall</t>
  </si>
  <si>
    <t>Antall linjer i tabellen ?</t>
  </si>
  <si>
    <t xml:space="preserve">Navn marked 2 </t>
  </si>
  <si>
    <t xml:space="preserve">Pris </t>
  </si>
  <si>
    <t>TABELL FOR BEREGNING AV TOTALE INNTEKTER OG KOSTNADER</t>
  </si>
  <si>
    <t>Pris</t>
  </si>
  <si>
    <t>Inntekt</t>
  </si>
  <si>
    <t>Diff. innt.</t>
  </si>
  <si>
    <t>Sum</t>
  </si>
  <si>
    <t>Sum var.</t>
  </si>
  <si>
    <t xml:space="preserve">Sum </t>
  </si>
  <si>
    <t>Diff.</t>
  </si>
  <si>
    <t>inntekt</t>
  </si>
  <si>
    <t>kostn.</t>
  </si>
  <si>
    <t>Resultat</t>
  </si>
  <si>
    <t>bidrag</t>
  </si>
  <si>
    <t>TABELL FOR BEREGNING AV PRIS OG KOSTNADER PER ENHET</t>
  </si>
  <si>
    <t>DEI</t>
  </si>
  <si>
    <t>Pris=DEI</t>
  </si>
  <si>
    <t>Diff.enh.</t>
  </si>
  <si>
    <t>DB</t>
  </si>
  <si>
    <t>enh.kostn.</t>
  </si>
  <si>
    <t>per enh.</t>
  </si>
  <si>
    <t>enh.kostn</t>
  </si>
  <si>
    <t>Hjelpe-</t>
  </si>
  <si>
    <t>kolonne</t>
  </si>
  <si>
    <t>HJELPETABELL GRAF TOTALDIAGRAM</t>
  </si>
  <si>
    <t>Sum inntekt</t>
  </si>
  <si>
    <t>Faste kostn.</t>
  </si>
  <si>
    <t>Var. kostn.</t>
  </si>
  <si>
    <t>Sum kostn.</t>
  </si>
  <si>
    <t>HJELPETABELL GRAF ENHETSDIAGRAM</t>
  </si>
  <si>
    <t>Sum enh. kostn</t>
  </si>
  <si>
    <t xml:space="preserve">Sum faste </t>
  </si>
  <si>
    <t>Endring i pris (etterspørsel)</t>
  </si>
  <si>
    <t>Endring i variable kostnader per enhet</t>
  </si>
  <si>
    <t>Endring i totale faste kostnader</t>
  </si>
  <si>
    <t>Nye faste kostnader</t>
  </si>
  <si>
    <t>Nye variable kostnader</t>
  </si>
  <si>
    <t>Ny sum kostnad</t>
  </si>
  <si>
    <t>Nytt resultat</t>
  </si>
  <si>
    <t>Ny inntekt hjemme</t>
  </si>
  <si>
    <t>Ny sum inntekt</t>
  </si>
  <si>
    <t>Ny pris hjemme</t>
  </si>
  <si>
    <t>Ny DEI hjemme</t>
  </si>
  <si>
    <t>Nye variable enh. kostn.</t>
  </si>
  <si>
    <t>Nye sum enh. kostn</t>
  </si>
  <si>
    <t>Nytt DB</t>
  </si>
  <si>
    <t>Nytt db</t>
  </si>
  <si>
    <t>db</t>
  </si>
  <si>
    <t>Ny sum</t>
  </si>
  <si>
    <t xml:space="preserve">Ny sum </t>
  </si>
  <si>
    <t>faste kostn.</t>
  </si>
  <si>
    <t>Nye sum</t>
  </si>
  <si>
    <t>var, kostn</t>
  </si>
  <si>
    <t>Nytt</t>
  </si>
  <si>
    <t>resultat</t>
  </si>
  <si>
    <t>Deknings-</t>
  </si>
  <si>
    <t>Nytt dekn.</t>
  </si>
  <si>
    <t>Ny pris</t>
  </si>
  <si>
    <t>Ny DEI</t>
  </si>
  <si>
    <t>Nye var.</t>
  </si>
  <si>
    <t>enh. kostn.</t>
  </si>
  <si>
    <t>Nytt res.</t>
  </si>
  <si>
    <t>Inntekter, kostnader, resultat og dekningsbidrag totalt</t>
  </si>
  <si>
    <t>Tast inn tall i cellene nedenfor for å simulere endringer</t>
  </si>
  <si>
    <t>Faste totale kostnader</t>
  </si>
  <si>
    <t>Ny differanseenh. kostn</t>
  </si>
  <si>
    <t>Differanseenh.kostn</t>
  </si>
  <si>
    <t>Variable enh. kostn</t>
  </si>
  <si>
    <t>Ny diff.</t>
  </si>
  <si>
    <t>Proporsjonale variable kostnader per enhet</t>
  </si>
  <si>
    <t>Pris og kostnader per enhet. Resultat og dekningsbidrag totalt</t>
  </si>
  <si>
    <t>Endring i</t>
  </si>
  <si>
    <t>hjemme</t>
  </si>
  <si>
    <t>utlandet</t>
  </si>
  <si>
    <t>Hjelpetabeller</t>
  </si>
  <si>
    <t xml:space="preserve">             Beregning av dekningsbidrag og overskudd:</t>
  </si>
  <si>
    <t>Totalt</t>
  </si>
  <si>
    <t>+</t>
  </si>
  <si>
    <t>=</t>
  </si>
  <si>
    <t xml:space="preserve">- </t>
  </si>
  <si>
    <t>Dekningsbidrag (sum inntekt - variable kostn.)</t>
  </si>
  <si>
    <t>Kr/enhet</t>
  </si>
</sst>
</file>

<file path=xl/styles.xml><?xml version="1.0" encoding="utf-8"?>
<styleSheet xmlns="http://schemas.openxmlformats.org/spreadsheetml/2006/main">
  <numFmts count="5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\ ?/?"/>
    <numFmt numFmtId="173" formatCode="#\ ??/??"/>
    <numFmt numFmtId="174" formatCode="0%"/>
    <numFmt numFmtId="175" formatCode="0.00%"/>
    <numFmt numFmtId="176" formatCode="&quot;kr&quot;\ #,##0;\-&quot;kr&quot;\ #,##0"/>
    <numFmt numFmtId="177" formatCode="&quot;kr&quot;\ #,##0;[Red]\-&quot;kr&quot;\ #,##0"/>
    <numFmt numFmtId="178" formatCode="&quot;kr&quot;\ #,##0.00;\-&quot;kr&quot;\ #,##0.00"/>
    <numFmt numFmtId="179" formatCode="&quot;kr&quot;\ #,##0.00;[Red]\-&quot;kr&quot;\ #,##0.00"/>
    <numFmt numFmtId="180" formatCode="d/m/yy"/>
    <numFmt numFmtId="181" formatCode="h:mm"/>
    <numFmt numFmtId="182" formatCode="h:mm:ss"/>
    <numFmt numFmtId="183" formatCode="d/m/yy\ h:mm"/>
    <numFmt numFmtId="184" formatCode="0.0"/>
    <numFmt numFmtId="185" formatCode="0;[Red]\-0"/>
    <numFmt numFmtId="186" formatCode="#,##0.0;[Red]\-#,##0.0"/>
    <numFmt numFmtId="187" formatCode="General;"/>
    <numFmt numFmtId="188" formatCode="#,##0;[Red]\-#,##0;"/>
    <numFmt numFmtId="189" formatCode="#,##0.0;\-#,##0.0"/>
    <numFmt numFmtId="190" formatCode="#,##0.0;[Red]\-#,##0.0;;"/>
    <numFmt numFmtId="191" formatCode="#,##0.0;[Red]\-#,##0.0__"/>
    <numFmt numFmtId="192" formatCode="#,##0.0;[Red]\-#,##0.0;"/>
    <numFmt numFmtId="193" formatCode="0;;"/>
    <numFmt numFmtId="194" formatCode="#,##0;[Red]\-#,##0,&quot;enh&quot;"/>
    <numFmt numFmtId="195" formatCode="0;[Red]\-0,&quot;enh&quot;"/>
    <numFmt numFmtId="196" formatCode="0,&quot;enh&quot;"/>
    <numFmt numFmtId="197" formatCode="General\ &quot;enh&quot;"/>
    <numFmt numFmtId="198" formatCode="#,##0;[Red]\-#,##0;;"/>
    <numFmt numFmtId="199" formatCode="###0;[Red]\-###0"/>
    <numFmt numFmtId="200" formatCode="General;;"/>
    <numFmt numFmtId="201" formatCode="General_)"/>
    <numFmt numFmtId="202" formatCode="0_ ;[Red]\-0\ "/>
    <numFmt numFmtId="203" formatCode="0;[Red]0"/>
    <numFmt numFmtId="204" formatCode="#,##0;[Red]#,##0"/>
    <numFmt numFmtId="205" formatCode="General;;[Red]\-General;"/>
    <numFmt numFmtId="206" formatCode="General;[Red]\-General;"/>
    <numFmt numFmtId="207" formatCode="#,##0.00_ ;[Red]\-#,##0.00\ "/>
    <numFmt numFmtId="208" formatCode="#,##0_ ;[Red]\-#,##0\ "/>
    <numFmt numFmtId="209" formatCode="#,##0;[Red]\-#,###;\ "/>
    <numFmt numFmtId="210" formatCode="[Red]##,#0\-#,##0"/>
    <numFmt numFmtId="211" formatCode="#,##0_);[Red]\-#,##0"/>
  </numFmts>
  <fonts count="62">
    <font>
      <sz val="10"/>
      <color indexed="8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8"/>
      <name val="Arial"/>
      <family val="2"/>
    </font>
    <font>
      <sz val="9"/>
      <color indexed="12"/>
      <name val="Arial"/>
      <family val="2"/>
    </font>
    <font>
      <b/>
      <sz val="9"/>
      <color indexed="9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8"/>
      <name val="Arial"/>
      <family val="0"/>
    </font>
    <font>
      <sz val="5.05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9"/>
        <bgColor indexed="9"/>
      </patternFill>
    </fill>
    <fill>
      <patternFill patternType="mediumGray">
        <fgColor indexed="9"/>
        <bgColor indexed="9"/>
      </patternFill>
    </fill>
    <fill>
      <patternFill patternType="solid">
        <fgColor indexed="12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 applyNumberFormat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0" borderId="2" applyNumberFormat="0" applyFill="0" applyAlignment="0" applyProtection="0"/>
    <xf numFmtId="0" fontId="52" fillId="24" borderId="3" applyNumberFormat="0" applyAlignment="0" applyProtection="0"/>
    <xf numFmtId="0" fontId="0" fillId="25" borderId="4" applyNumberFormat="0" applyFont="0" applyAlignment="0" applyProtection="0"/>
    <xf numFmtId="0" fontId="53" fillId="26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174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" fontId="4" fillId="0" borderId="0" applyFont="0" applyFill="0" applyBorder="0" applyAlignment="0" applyProtection="0"/>
    <xf numFmtId="0" fontId="59" fillId="20" borderId="9" applyNumberFormat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179" fontId="4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10" fillId="33" borderId="0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7" fillId="34" borderId="11" xfId="0" applyFont="1" applyFill="1" applyBorder="1" applyAlignment="1" applyProtection="1">
      <alignment horizontal="centerContinuous"/>
      <protection/>
    </xf>
    <xf numFmtId="0" fontId="7" fillId="34" borderId="12" xfId="0" applyFont="1" applyFill="1" applyBorder="1" applyAlignment="1" applyProtection="1">
      <alignment horizontal="centerContinuous"/>
      <protection/>
    </xf>
    <xf numFmtId="0" fontId="10" fillId="34" borderId="12" xfId="0" applyFont="1" applyFill="1" applyBorder="1" applyAlignment="1" applyProtection="1">
      <alignment horizontal="centerContinuous"/>
      <protection/>
    </xf>
    <xf numFmtId="0" fontId="16" fillId="0" borderId="13" xfId="0" applyFont="1" applyBorder="1" applyAlignment="1" applyProtection="1">
      <alignment horizontal="centerContinuous"/>
      <protection/>
    </xf>
    <xf numFmtId="0" fontId="16" fillId="0" borderId="14" xfId="0" applyFont="1" applyBorder="1" applyAlignment="1" applyProtection="1">
      <alignment horizontal="centerContinuous"/>
      <protection/>
    </xf>
    <xf numFmtId="193" fontId="17" fillId="0" borderId="15" xfId="0" applyNumberFormat="1" applyFont="1" applyBorder="1" applyAlignment="1" applyProtection="1">
      <alignment horizontal="center"/>
      <protection/>
    </xf>
    <xf numFmtId="0" fontId="16" fillId="35" borderId="16" xfId="0" applyFont="1" applyFill="1" applyBorder="1" applyAlignment="1" applyProtection="1">
      <alignment horizontal="center"/>
      <protection/>
    </xf>
    <xf numFmtId="38" fontId="6" fillId="0" borderId="0" xfId="0" applyNumberFormat="1" applyFont="1" applyBorder="1" applyAlignment="1" applyProtection="1">
      <alignment/>
      <protection/>
    </xf>
    <xf numFmtId="185" fontId="17" fillId="0" borderId="17" xfId="0" applyNumberFormat="1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38" fontId="6" fillId="0" borderId="0" xfId="0" applyNumberFormat="1" applyFont="1" applyAlignment="1" applyProtection="1">
      <alignment/>
      <protection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0" fillId="33" borderId="10" xfId="0" applyFont="1" applyFill="1" applyBorder="1" applyAlignment="1" applyProtection="1">
      <alignment horizontal="center"/>
      <protection/>
    </xf>
    <xf numFmtId="0" fontId="12" fillId="36" borderId="20" xfId="0" applyFont="1" applyFill="1" applyBorder="1" applyAlignment="1" applyProtection="1">
      <alignment horizontal="centerContinuous"/>
      <protection/>
    </xf>
    <xf numFmtId="0" fontId="12" fillId="36" borderId="19" xfId="0" applyFont="1" applyFill="1" applyBorder="1" applyAlignment="1" applyProtection="1" quotePrefix="1">
      <alignment horizontal="left"/>
      <protection/>
    </xf>
    <xf numFmtId="0" fontId="12" fillId="36" borderId="10" xfId="0" applyFont="1" applyFill="1" applyBorder="1" applyAlignment="1" applyProtection="1">
      <alignment/>
      <protection/>
    </xf>
    <xf numFmtId="0" fontId="12" fillId="36" borderId="21" xfId="0" applyFont="1" applyFill="1" applyBorder="1" applyAlignment="1" applyProtection="1">
      <alignment horizontal="centerContinuous"/>
      <protection/>
    </xf>
    <xf numFmtId="0" fontId="6" fillId="36" borderId="0" xfId="0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Continuous"/>
      <protection/>
    </xf>
    <xf numFmtId="0" fontId="14" fillId="33" borderId="0" xfId="0" applyFont="1" applyFill="1" applyAlignment="1" applyProtection="1">
      <alignment horizontal="centerContinuous"/>
      <protection/>
    </xf>
    <xf numFmtId="0" fontId="12" fillId="33" borderId="0" xfId="0" applyFont="1" applyFill="1" applyAlignment="1" applyProtection="1">
      <alignment/>
      <protection/>
    </xf>
    <xf numFmtId="38" fontId="10" fillId="37" borderId="11" xfId="0" applyNumberFormat="1" applyFont="1" applyFill="1" applyBorder="1" applyAlignment="1" applyProtection="1">
      <alignment horizontal="centerContinuous"/>
      <protection/>
    </xf>
    <xf numFmtId="38" fontId="10" fillId="37" borderId="17" xfId="0" applyNumberFormat="1" applyFont="1" applyFill="1" applyBorder="1" applyAlignment="1" applyProtection="1">
      <alignment horizontal="centerContinuous"/>
      <protection/>
    </xf>
    <xf numFmtId="38" fontId="11" fillId="37" borderId="18" xfId="0" applyNumberFormat="1" applyFont="1" applyFill="1" applyBorder="1" applyAlignment="1" applyProtection="1">
      <alignment horizontal="center"/>
      <protection/>
    </xf>
    <xf numFmtId="38" fontId="11" fillId="37" borderId="15" xfId="0" applyNumberFormat="1" applyFont="1" applyFill="1" applyBorder="1" applyAlignment="1" applyProtection="1">
      <alignment horizontal="center"/>
      <protection/>
    </xf>
    <xf numFmtId="38" fontId="11" fillId="37" borderId="19" xfId="0" applyNumberFormat="1" applyFont="1" applyFill="1" applyBorder="1" applyAlignment="1" applyProtection="1">
      <alignment horizontal="center"/>
      <protection/>
    </xf>
    <xf numFmtId="38" fontId="11" fillId="37" borderId="14" xfId="0" applyNumberFormat="1" applyFont="1" applyFill="1" applyBorder="1" applyAlignment="1" applyProtection="1">
      <alignment horizontal="center"/>
      <protection/>
    </xf>
    <xf numFmtId="38" fontId="10" fillId="33" borderId="14" xfId="0" applyNumberFormat="1" applyFont="1" applyFill="1" applyBorder="1" applyAlignment="1" applyProtection="1">
      <alignment/>
      <protection/>
    </xf>
    <xf numFmtId="0" fontId="12" fillId="33" borderId="0" xfId="0" applyFont="1" applyFill="1" applyAlignment="1" applyProtection="1">
      <alignment horizontal="centerContinuous"/>
      <protection/>
    </xf>
    <xf numFmtId="38" fontId="10" fillId="33" borderId="15" xfId="0" applyNumberFormat="1" applyFont="1" applyFill="1" applyBorder="1" applyAlignment="1" applyProtection="1">
      <alignment/>
      <protection/>
    </xf>
    <xf numFmtId="0" fontId="16" fillId="34" borderId="22" xfId="0" applyFont="1" applyFill="1" applyBorder="1" applyAlignment="1" applyProtection="1">
      <alignment horizontal="center"/>
      <protection/>
    </xf>
    <xf numFmtId="0" fontId="16" fillId="34" borderId="23" xfId="0" applyFont="1" applyFill="1" applyBorder="1" applyAlignment="1" applyProtection="1">
      <alignment horizontal="center"/>
      <protection/>
    </xf>
    <xf numFmtId="0" fontId="16" fillId="34" borderId="24" xfId="0" applyFont="1" applyFill="1" applyBorder="1" applyAlignment="1" applyProtection="1">
      <alignment horizontal="center"/>
      <protection/>
    </xf>
    <xf numFmtId="0" fontId="16" fillId="34" borderId="25" xfId="0" applyFont="1" applyFill="1" applyBorder="1" applyAlignment="1" applyProtection="1">
      <alignment horizontal="center"/>
      <protection/>
    </xf>
    <xf numFmtId="0" fontId="16" fillId="34" borderId="26" xfId="0" applyFont="1" applyFill="1" applyBorder="1" applyAlignment="1" applyProtection="1">
      <alignment horizontal="center"/>
      <protection/>
    </xf>
    <xf numFmtId="0" fontId="16" fillId="34" borderId="21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 quotePrefix="1">
      <alignment horizontal="right"/>
      <protection/>
    </xf>
    <xf numFmtId="0" fontId="6" fillId="33" borderId="10" xfId="0" applyFont="1" applyFill="1" applyBorder="1" applyAlignment="1" applyProtection="1" quotePrefix="1">
      <alignment horizontal="right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/>
      <protection/>
    </xf>
    <xf numFmtId="0" fontId="6" fillId="33" borderId="24" xfId="0" applyFont="1" applyFill="1" applyBorder="1" applyAlignment="1" applyProtection="1" quotePrefix="1">
      <alignment horizontal="right"/>
      <protection/>
    </xf>
    <xf numFmtId="0" fontId="6" fillId="33" borderId="0" xfId="0" applyFont="1" applyFill="1" applyBorder="1" applyAlignment="1" applyProtection="1">
      <alignment horizontal="centerContinuous"/>
      <protection/>
    </xf>
    <xf numFmtId="0" fontId="19" fillId="33" borderId="0" xfId="0" applyFont="1" applyFill="1" applyAlignment="1" applyProtection="1">
      <alignment horizontal="centerContinuous" vertical="top"/>
      <protection/>
    </xf>
    <xf numFmtId="0" fontId="6" fillId="33" borderId="0" xfId="0" applyFont="1" applyFill="1" applyAlignment="1" applyProtection="1">
      <alignment horizontal="centerContinuous" vertical="top"/>
      <protection/>
    </xf>
    <xf numFmtId="0" fontId="6" fillId="33" borderId="0" xfId="0" applyFont="1" applyFill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Border="1" applyAlignment="1" applyProtection="1">
      <alignment/>
      <protection/>
    </xf>
    <xf numFmtId="38" fontId="20" fillId="35" borderId="15" xfId="0" applyNumberFormat="1" applyFont="1" applyFill="1" applyBorder="1" applyAlignment="1" applyProtection="1">
      <alignment/>
      <protection locked="0"/>
    </xf>
    <xf numFmtId="187" fontId="20" fillId="38" borderId="13" xfId="0" applyNumberFormat="1" applyFont="1" applyFill="1" applyBorder="1" applyAlignment="1" applyProtection="1">
      <alignment/>
      <protection locked="0"/>
    </xf>
    <xf numFmtId="187" fontId="20" fillId="38" borderId="15" xfId="0" applyNumberFormat="1" applyFont="1" applyFill="1" applyBorder="1" applyAlignment="1" applyProtection="1">
      <alignment/>
      <protection locked="0"/>
    </xf>
    <xf numFmtId="188" fontId="20" fillId="38" borderId="14" xfId="0" applyNumberFormat="1" applyFont="1" applyFill="1" applyBorder="1" applyAlignment="1" applyProtection="1">
      <alignment/>
      <protection locked="0"/>
    </xf>
    <xf numFmtId="0" fontId="20" fillId="39" borderId="17" xfId="0" applyFont="1" applyFill="1" applyBorder="1" applyAlignment="1" applyProtection="1">
      <alignment horizontal="center"/>
      <protection locked="0"/>
    </xf>
    <xf numFmtId="40" fontId="20" fillId="35" borderId="15" xfId="0" applyNumberFormat="1" applyFont="1" applyFill="1" applyBorder="1" applyAlignment="1" applyProtection="1">
      <alignment/>
      <protection locked="0"/>
    </xf>
    <xf numFmtId="40" fontId="20" fillId="35" borderId="14" xfId="0" applyNumberFormat="1" applyFont="1" applyFill="1" applyBorder="1" applyAlignment="1" applyProtection="1">
      <alignment/>
      <protection locked="0"/>
    </xf>
    <xf numFmtId="38" fontId="15" fillId="39" borderId="24" xfId="0" applyNumberFormat="1" applyFont="1" applyFill="1" applyBorder="1" applyAlignment="1" applyProtection="1">
      <alignment/>
      <protection locked="0"/>
    </xf>
    <xf numFmtId="38" fontId="15" fillId="39" borderId="21" xfId="0" applyNumberFormat="1" applyFont="1" applyFill="1" applyBorder="1" applyAlignment="1" applyProtection="1">
      <alignment/>
      <protection locked="0"/>
    </xf>
    <xf numFmtId="0" fontId="16" fillId="40" borderId="27" xfId="0" applyFont="1" applyFill="1" applyBorder="1" applyAlignment="1" applyProtection="1">
      <alignment horizontal="centerContinuous"/>
      <protection/>
    </xf>
    <xf numFmtId="0" fontId="16" fillId="40" borderId="28" xfId="0" applyFont="1" applyFill="1" applyBorder="1" applyAlignment="1" applyProtection="1">
      <alignment horizontal="centerContinuous"/>
      <protection/>
    </xf>
    <xf numFmtId="0" fontId="16" fillId="40" borderId="29" xfId="0" applyFont="1" applyFill="1" applyBorder="1" applyAlignment="1" applyProtection="1">
      <alignment horizontal="centerContinuous"/>
      <protection/>
    </xf>
    <xf numFmtId="0" fontId="16" fillId="40" borderId="24" xfId="0" applyFont="1" applyFill="1" applyBorder="1" applyAlignment="1" applyProtection="1">
      <alignment horizontal="center"/>
      <protection/>
    </xf>
    <xf numFmtId="0" fontId="16" fillId="40" borderId="15" xfId="0" applyFont="1" applyFill="1" applyBorder="1" applyAlignment="1" applyProtection="1">
      <alignment horizontal="center"/>
      <protection/>
    </xf>
    <xf numFmtId="0" fontId="16" fillId="40" borderId="24" xfId="0" applyFont="1" applyFill="1" applyBorder="1" applyAlignment="1" applyProtection="1" quotePrefix="1">
      <alignment horizontal="center"/>
      <protection/>
    </xf>
    <xf numFmtId="0" fontId="16" fillId="40" borderId="30" xfId="0" applyFont="1" applyFill="1" applyBorder="1" applyAlignment="1" applyProtection="1">
      <alignment horizontal="center"/>
      <protection/>
    </xf>
    <xf numFmtId="200" fontId="16" fillId="40" borderId="16" xfId="0" applyNumberFormat="1" applyFont="1" applyFill="1" applyBorder="1" applyAlignment="1" applyProtection="1">
      <alignment horizontal="center"/>
      <protection/>
    </xf>
    <xf numFmtId="0" fontId="16" fillId="40" borderId="30" xfId="0" applyFont="1" applyFill="1" applyBorder="1" applyAlignment="1" applyProtection="1" quotePrefix="1">
      <alignment horizontal="center"/>
      <protection/>
    </xf>
    <xf numFmtId="38" fontId="17" fillId="0" borderId="31" xfId="0" applyNumberFormat="1" applyFont="1" applyBorder="1" applyAlignment="1" applyProtection="1">
      <alignment/>
      <protection hidden="1"/>
    </xf>
    <xf numFmtId="186" fontId="17" fillId="0" borderId="31" xfId="0" applyNumberFormat="1" applyFont="1" applyBorder="1" applyAlignment="1" applyProtection="1">
      <alignment/>
      <protection hidden="1"/>
    </xf>
    <xf numFmtId="38" fontId="17" fillId="0" borderId="21" xfId="0" applyNumberFormat="1" applyFont="1" applyBorder="1" applyAlignment="1" applyProtection="1">
      <alignment/>
      <protection hidden="1"/>
    </xf>
    <xf numFmtId="0" fontId="17" fillId="0" borderId="0" xfId="0" applyFont="1" applyAlignment="1">
      <alignment/>
    </xf>
    <xf numFmtId="0" fontId="16" fillId="40" borderId="11" xfId="0" applyFont="1" applyFill="1" applyBorder="1" applyAlignment="1" applyProtection="1">
      <alignment horizontal="centerContinuous"/>
      <protection/>
    </xf>
    <xf numFmtId="0" fontId="16" fillId="40" borderId="12" xfId="0" applyFont="1" applyFill="1" applyBorder="1" applyAlignment="1" applyProtection="1">
      <alignment horizontal="centerContinuous"/>
      <protection/>
    </xf>
    <xf numFmtId="0" fontId="16" fillId="40" borderId="32" xfId="0" applyFont="1" applyFill="1" applyBorder="1" applyAlignment="1" applyProtection="1">
      <alignment horizontal="centerContinuous"/>
      <protection/>
    </xf>
    <xf numFmtId="0" fontId="16" fillId="40" borderId="16" xfId="0" applyFont="1" applyFill="1" applyBorder="1" applyAlignment="1" applyProtection="1">
      <alignment horizontal="center"/>
      <protection/>
    </xf>
    <xf numFmtId="38" fontId="17" fillId="0" borderId="33" xfId="0" applyNumberFormat="1" applyFont="1" applyBorder="1" applyAlignment="1" applyProtection="1">
      <alignment/>
      <protection hidden="1"/>
    </xf>
    <xf numFmtId="38" fontId="17" fillId="0" borderId="14" xfId="0" applyNumberFormat="1" applyFont="1" applyBorder="1" applyAlignment="1" applyProtection="1">
      <alignment/>
      <protection hidden="1"/>
    </xf>
    <xf numFmtId="185" fontId="17" fillId="0" borderId="24" xfId="0" applyNumberFormat="1" applyFont="1" applyBorder="1" applyAlignment="1" applyProtection="1">
      <alignment/>
      <protection/>
    </xf>
    <xf numFmtId="185" fontId="17" fillId="0" borderId="15" xfId="0" applyNumberFormat="1" applyFont="1" applyBorder="1" applyAlignment="1" applyProtection="1">
      <alignment/>
      <protection/>
    </xf>
    <xf numFmtId="38" fontId="17" fillId="0" borderId="0" xfId="0" applyNumberFormat="1" applyFont="1" applyBorder="1" applyAlignment="1" applyProtection="1">
      <alignment/>
      <protection/>
    </xf>
    <xf numFmtId="38" fontId="17" fillId="0" borderId="24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185" fontId="17" fillId="0" borderId="34" xfId="0" applyNumberFormat="1" applyFont="1" applyBorder="1" applyAlignment="1" applyProtection="1">
      <alignment/>
      <protection/>
    </xf>
    <xf numFmtId="0" fontId="16" fillId="35" borderId="30" xfId="0" applyFont="1" applyFill="1" applyBorder="1" applyAlignment="1" applyProtection="1">
      <alignment horizontal="center"/>
      <protection/>
    </xf>
    <xf numFmtId="0" fontId="16" fillId="35" borderId="35" xfId="0" applyFont="1" applyFill="1" applyBorder="1" applyAlignment="1" applyProtection="1">
      <alignment horizontal="center"/>
      <protection/>
    </xf>
    <xf numFmtId="38" fontId="17" fillId="0" borderId="15" xfId="0" applyNumberFormat="1" applyFont="1" applyBorder="1" applyAlignment="1" applyProtection="1">
      <alignment/>
      <protection/>
    </xf>
    <xf numFmtId="0" fontId="16" fillId="0" borderId="36" xfId="0" applyFont="1" applyBorder="1" applyAlignment="1">
      <alignment horizontal="center"/>
    </xf>
    <xf numFmtId="185" fontId="17" fillId="0" borderId="24" xfId="0" applyNumberFormat="1" applyFont="1" applyBorder="1" applyAlignment="1">
      <alignment/>
    </xf>
    <xf numFmtId="38" fontId="17" fillId="0" borderId="37" xfId="0" applyNumberFormat="1" applyFont="1" applyBorder="1" applyAlignment="1" applyProtection="1">
      <alignment/>
      <protection/>
    </xf>
    <xf numFmtId="38" fontId="17" fillId="0" borderId="38" xfId="0" applyNumberFormat="1" applyFont="1" applyBorder="1" applyAlignment="1" applyProtection="1">
      <alignment/>
      <protection/>
    </xf>
    <xf numFmtId="38" fontId="17" fillId="0" borderId="39" xfId="0" applyNumberFormat="1" applyFont="1" applyBorder="1" applyAlignment="1" applyProtection="1">
      <alignment/>
      <protection/>
    </xf>
    <xf numFmtId="38" fontId="17" fillId="0" borderId="25" xfId="0" applyNumberFormat="1" applyFont="1" applyBorder="1" applyAlignment="1" applyProtection="1">
      <alignment/>
      <protection/>
    </xf>
    <xf numFmtId="38" fontId="17" fillId="0" borderId="26" xfId="0" applyNumberFormat="1" applyFont="1" applyBorder="1" applyAlignment="1" applyProtection="1">
      <alignment/>
      <protection/>
    </xf>
    <xf numFmtId="0" fontId="16" fillId="34" borderId="40" xfId="0" applyFont="1" applyFill="1" applyBorder="1" applyAlignment="1" applyProtection="1">
      <alignment horizontal="center"/>
      <protection/>
    </xf>
    <xf numFmtId="0" fontId="16" fillId="34" borderId="41" xfId="0" applyFont="1" applyFill="1" applyBorder="1" applyAlignment="1" applyProtection="1">
      <alignment horizontal="center"/>
      <protection/>
    </xf>
    <xf numFmtId="200" fontId="16" fillId="34" borderId="41" xfId="0" applyNumberFormat="1" applyFont="1" applyFill="1" applyBorder="1" applyAlignment="1" applyProtection="1">
      <alignment horizontal="center"/>
      <protection/>
    </xf>
    <xf numFmtId="186" fontId="17" fillId="34" borderId="42" xfId="0" applyNumberFormat="1" applyFont="1" applyFill="1" applyBorder="1" applyAlignment="1" applyProtection="1">
      <alignment horizontal="right"/>
      <protection/>
    </xf>
    <xf numFmtId="186" fontId="17" fillId="34" borderId="41" xfId="0" applyNumberFormat="1" applyFont="1" applyFill="1" applyBorder="1" applyAlignment="1" applyProtection="1">
      <alignment horizontal="right"/>
      <protection/>
    </xf>
    <xf numFmtId="38" fontId="17" fillId="34" borderId="43" xfId="0" applyNumberFormat="1" applyFont="1" applyFill="1" applyBorder="1" applyAlignment="1" applyProtection="1">
      <alignment horizontal="right"/>
      <protection/>
    </xf>
    <xf numFmtId="38" fontId="17" fillId="34" borderId="19" xfId="0" applyNumberFormat="1" applyFont="1" applyFill="1" applyBorder="1" applyAlignment="1" applyProtection="1">
      <alignment horizontal="right"/>
      <protection/>
    </xf>
    <xf numFmtId="0" fontId="16" fillId="40" borderId="13" xfId="0" applyFont="1" applyFill="1" applyBorder="1" applyAlignment="1" applyProtection="1">
      <alignment horizontal="center"/>
      <protection/>
    </xf>
    <xf numFmtId="38" fontId="17" fillId="0" borderId="34" xfId="0" applyNumberFormat="1" applyFont="1" applyBorder="1" applyAlignment="1" applyProtection="1">
      <alignment/>
      <protection/>
    </xf>
    <xf numFmtId="38" fontId="17" fillId="0" borderId="44" xfId="0" applyNumberFormat="1" applyFont="1" applyBorder="1" applyAlignment="1" applyProtection="1">
      <alignment/>
      <protection hidden="1"/>
    </xf>
    <xf numFmtId="186" fontId="17" fillId="0" borderId="33" xfId="0" applyNumberFormat="1" applyFont="1" applyBorder="1" applyAlignment="1" applyProtection="1">
      <alignment/>
      <protection hidden="1"/>
    </xf>
    <xf numFmtId="186" fontId="17" fillId="0" borderId="14" xfId="0" applyNumberFormat="1" applyFont="1" applyBorder="1" applyAlignment="1" applyProtection="1">
      <alignment/>
      <protection hidden="1"/>
    </xf>
    <xf numFmtId="186" fontId="17" fillId="0" borderId="21" xfId="0" applyNumberFormat="1" applyFont="1" applyBorder="1" applyAlignment="1" applyProtection="1">
      <alignment/>
      <protection hidden="1"/>
    </xf>
    <xf numFmtId="186" fontId="17" fillId="0" borderId="44" xfId="0" applyNumberFormat="1" applyFont="1" applyBorder="1" applyAlignment="1" applyProtection="1">
      <alignment/>
      <protection hidden="1"/>
    </xf>
    <xf numFmtId="186" fontId="17" fillId="0" borderId="45" xfId="0" applyNumberFormat="1" applyFont="1" applyBorder="1" applyAlignment="1" applyProtection="1">
      <alignment/>
      <protection hidden="1"/>
    </xf>
    <xf numFmtId="0" fontId="16" fillId="0" borderId="35" xfId="0" applyFont="1" applyBorder="1" applyAlignment="1">
      <alignment horizontal="center"/>
    </xf>
    <xf numFmtId="185" fontId="17" fillId="0" borderId="15" xfId="0" applyNumberFormat="1" applyFont="1" applyBorder="1" applyAlignment="1">
      <alignment/>
    </xf>
    <xf numFmtId="186" fontId="17" fillId="34" borderId="46" xfId="0" applyNumberFormat="1" applyFont="1" applyFill="1" applyBorder="1" applyAlignment="1" applyProtection="1">
      <alignment horizontal="right"/>
      <protection/>
    </xf>
    <xf numFmtId="186" fontId="17" fillId="34" borderId="47" xfId="0" applyNumberFormat="1" applyFont="1" applyFill="1" applyBorder="1" applyAlignment="1" applyProtection="1">
      <alignment horizontal="right"/>
      <protection/>
    </xf>
    <xf numFmtId="186" fontId="17" fillId="34" borderId="38" xfId="0" applyNumberFormat="1" applyFont="1" applyFill="1" applyBorder="1" applyAlignment="1" applyProtection="1">
      <alignment horizontal="right"/>
      <protection/>
    </xf>
    <xf numFmtId="186" fontId="17" fillId="34" borderId="48" xfId="0" applyNumberFormat="1" applyFont="1" applyFill="1" applyBorder="1" applyAlignment="1" applyProtection="1">
      <alignment horizontal="right"/>
      <protection/>
    </xf>
    <xf numFmtId="186" fontId="17" fillId="34" borderId="26" xfId="0" applyNumberFormat="1" applyFont="1" applyFill="1" applyBorder="1" applyAlignment="1" applyProtection="1">
      <alignment horizontal="right"/>
      <protection/>
    </xf>
    <xf numFmtId="186" fontId="17" fillId="34" borderId="49" xfId="0" applyNumberFormat="1" applyFont="1" applyFill="1" applyBorder="1" applyAlignment="1" applyProtection="1">
      <alignment horizontal="right"/>
      <protection/>
    </xf>
    <xf numFmtId="0" fontId="16" fillId="34" borderId="20" xfId="0" applyFont="1" applyFill="1" applyBorder="1" applyAlignment="1" applyProtection="1">
      <alignment horizontal="center"/>
      <protection/>
    </xf>
    <xf numFmtId="40" fontId="15" fillId="39" borderId="24" xfId="0" applyNumberFormat="1" applyFont="1" applyFill="1" applyBorder="1" applyAlignment="1" applyProtection="1">
      <alignment/>
      <protection locked="0"/>
    </xf>
    <xf numFmtId="40" fontId="15" fillId="39" borderId="21" xfId="0" applyNumberFormat="1" applyFont="1" applyFill="1" applyBorder="1" applyAlignment="1" applyProtection="1">
      <alignment/>
      <protection locked="0"/>
    </xf>
    <xf numFmtId="0" fontId="10" fillId="36" borderId="12" xfId="0" applyFont="1" applyFill="1" applyBorder="1" applyAlignment="1" applyProtection="1">
      <alignment/>
      <protection/>
    </xf>
    <xf numFmtId="0" fontId="13" fillId="36" borderId="12" xfId="0" applyFont="1" applyFill="1" applyBorder="1" applyAlignment="1" applyProtection="1">
      <alignment horizontal="left"/>
      <protection/>
    </xf>
    <xf numFmtId="0" fontId="10" fillId="36" borderId="12" xfId="0" applyFont="1" applyFill="1" applyBorder="1" applyAlignment="1" applyProtection="1">
      <alignment horizontal="right"/>
      <protection/>
    </xf>
    <xf numFmtId="0" fontId="16" fillId="35" borderId="11" xfId="0" applyFont="1" applyFill="1" applyBorder="1" applyAlignment="1" applyProtection="1">
      <alignment horizontal="centerContinuous"/>
      <protection/>
    </xf>
    <xf numFmtId="0" fontId="16" fillId="35" borderId="12" xfId="0" applyFont="1" applyFill="1" applyBorder="1" applyAlignment="1" applyProtection="1">
      <alignment horizontal="centerContinuous"/>
      <protection/>
    </xf>
    <xf numFmtId="185" fontId="17" fillId="0" borderId="14" xfId="0" applyNumberFormat="1" applyFont="1" applyBorder="1" applyAlignment="1" applyProtection="1">
      <alignment/>
      <protection/>
    </xf>
    <xf numFmtId="38" fontId="17" fillId="0" borderId="14" xfId="0" applyNumberFormat="1" applyFont="1" applyBorder="1" applyAlignment="1" applyProtection="1">
      <alignment/>
      <protection/>
    </xf>
    <xf numFmtId="185" fontId="17" fillId="0" borderId="21" xfId="0" applyNumberFormat="1" applyFont="1" applyBorder="1" applyAlignment="1" applyProtection="1">
      <alignment/>
      <protection/>
    </xf>
    <xf numFmtId="38" fontId="17" fillId="0" borderId="21" xfId="0" applyNumberFormat="1" applyFont="1" applyBorder="1" applyAlignment="1" applyProtection="1">
      <alignment/>
      <protection/>
    </xf>
    <xf numFmtId="185" fontId="17" fillId="0" borderId="21" xfId="0" applyNumberFormat="1" applyFont="1" applyBorder="1" applyAlignment="1">
      <alignment/>
    </xf>
    <xf numFmtId="185" fontId="17" fillId="0" borderId="14" xfId="0" applyNumberFormat="1" applyFont="1" applyBorder="1" applyAlignment="1">
      <alignment/>
    </xf>
    <xf numFmtId="0" fontId="17" fillId="0" borderId="50" xfId="0" applyFont="1" applyBorder="1" applyAlignment="1">
      <alignment horizontal="centerContinuous"/>
    </xf>
    <xf numFmtId="0" fontId="17" fillId="0" borderId="32" xfId="0" applyFont="1" applyBorder="1" applyAlignment="1">
      <alignment horizontal="centerContinuous"/>
    </xf>
    <xf numFmtId="0" fontId="6" fillId="0" borderId="0" xfId="0" applyFont="1" applyAlignment="1" applyProtection="1">
      <alignment/>
      <protection hidden="1"/>
    </xf>
    <xf numFmtId="0" fontId="16" fillId="34" borderId="13" xfId="0" applyFont="1" applyFill="1" applyBorder="1" applyAlignment="1" applyProtection="1">
      <alignment horizontal="center"/>
      <protection/>
    </xf>
    <xf numFmtId="0" fontId="16" fillId="34" borderId="14" xfId="0" applyFont="1" applyFill="1" applyBorder="1" applyAlignment="1" applyProtection="1">
      <alignment horizontal="center"/>
      <protection/>
    </xf>
    <xf numFmtId="186" fontId="17" fillId="34" borderId="37" xfId="0" applyNumberFormat="1" applyFont="1" applyFill="1" applyBorder="1" applyAlignment="1" applyProtection="1">
      <alignment horizontal="right"/>
      <protection/>
    </xf>
    <xf numFmtId="186" fontId="17" fillId="34" borderId="39" xfId="0" applyNumberFormat="1" applyFont="1" applyFill="1" applyBorder="1" applyAlignment="1" applyProtection="1">
      <alignment horizontal="right"/>
      <protection/>
    </xf>
    <xf numFmtId="186" fontId="17" fillId="34" borderId="25" xfId="0" applyNumberFormat="1" applyFont="1" applyFill="1" applyBorder="1" applyAlignment="1" applyProtection="1">
      <alignment horizontal="right"/>
      <protection/>
    </xf>
    <xf numFmtId="0" fontId="16" fillId="35" borderId="51" xfId="0" applyFont="1" applyFill="1" applyBorder="1" applyAlignment="1" applyProtection="1">
      <alignment horizontal="centerContinuous"/>
      <protection/>
    </xf>
    <xf numFmtId="0" fontId="16" fillId="35" borderId="32" xfId="0" applyFont="1" applyFill="1" applyBorder="1" applyAlignment="1" applyProtection="1">
      <alignment horizontal="centerContinuous"/>
      <protection/>
    </xf>
    <xf numFmtId="0" fontId="22" fillId="34" borderId="32" xfId="0" applyFont="1" applyFill="1" applyBorder="1" applyAlignment="1" applyProtection="1">
      <alignment horizontal="right"/>
      <protection/>
    </xf>
    <xf numFmtId="211" fontId="17" fillId="34" borderId="42" xfId="0" applyNumberFormat="1" applyFont="1" applyFill="1" applyBorder="1" applyAlignment="1" applyProtection="1">
      <alignment horizontal="right"/>
      <protection/>
    </xf>
    <xf numFmtId="211" fontId="17" fillId="34" borderId="31" xfId="0" applyNumberFormat="1" applyFont="1" applyFill="1" applyBorder="1" applyAlignment="1" applyProtection="1">
      <alignment horizontal="right"/>
      <protection/>
    </xf>
    <xf numFmtId="211" fontId="17" fillId="34" borderId="52" xfId="0" applyNumberFormat="1" applyFont="1" applyFill="1" applyBorder="1" applyAlignment="1" applyProtection="1">
      <alignment horizontal="right"/>
      <protection/>
    </xf>
    <xf numFmtId="211" fontId="17" fillId="34" borderId="53" xfId="0" applyNumberFormat="1" applyFont="1" applyFill="1" applyBorder="1" applyAlignment="1" applyProtection="1">
      <alignment horizontal="right"/>
      <protection/>
    </xf>
    <xf numFmtId="211" fontId="17" fillId="34" borderId="54" xfId="0" applyNumberFormat="1" applyFont="1" applyFill="1" applyBorder="1" applyAlignment="1" applyProtection="1">
      <alignment horizontal="right"/>
      <protection/>
    </xf>
    <xf numFmtId="211" fontId="17" fillId="0" borderId="55" xfId="0" applyNumberFormat="1" applyFont="1" applyBorder="1" applyAlignment="1" applyProtection="1">
      <alignment/>
      <protection/>
    </xf>
    <xf numFmtId="211" fontId="17" fillId="0" borderId="38" xfId="0" applyNumberFormat="1" applyFont="1" applyBorder="1" applyAlignment="1" applyProtection="1">
      <alignment/>
      <protection/>
    </xf>
    <xf numFmtId="211" fontId="17" fillId="0" borderId="26" xfId="0" applyNumberFormat="1" applyFont="1" applyBorder="1" applyAlignment="1" applyProtection="1">
      <alignment/>
      <protection/>
    </xf>
    <xf numFmtId="211" fontId="17" fillId="0" borderId="52" xfId="0" applyNumberFormat="1" applyFont="1" applyBorder="1" applyAlignment="1" applyProtection="1">
      <alignment/>
      <protection/>
    </xf>
    <xf numFmtId="211" fontId="17" fillId="0" borderId="47" xfId="0" applyNumberFormat="1" applyFont="1" applyBorder="1" applyAlignment="1" applyProtection="1">
      <alignment/>
      <protection/>
    </xf>
    <xf numFmtId="211" fontId="17" fillId="0" borderId="48" xfId="0" applyNumberFormat="1" applyFont="1" applyBorder="1" applyAlignment="1" applyProtection="1">
      <alignment/>
      <protection/>
    </xf>
    <xf numFmtId="211" fontId="17" fillId="0" borderId="49" xfId="0" applyNumberFormat="1" applyFont="1" applyBorder="1" applyAlignment="1" applyProtection="1">
      <alignment/>
      <protection/>
    </xf>
    <xf numFmtId="0" fontId="19" fillId="33" borderId="56" xfId="0" applyFont="1" applyFill="1" applyBorder="1" applyAlignment="1" applyProtection="1">
      <alignment horizontal="centerContinuous" vertical="center"/>
      <protection/>
    </xf>
    <xf numFmtId="0" fontId="6" fillId="33" borderId="57" xfId="0" applyFont="1" applyFill="1" applyBorder="1" applyAlignment="1" applyProtection="1">
      <alignment horizontal="centerContinuous" vertical="center"/>
      <protection/>
    </xf>
    <xf numFmtId="0" fontId="6" fillId="33" borderId="57" xfId="0" applyFont="1" applyFill="1" applyBorder="1" applyAlignment="1" applyProtection="1">
      <alignment horizontal="right" vertical="center"/>
      <protection/>
    </xf>
    <xf numFmtId="0" fontId="21" fillId="36" borderId="11" xfId="0" applyFont="1" applyFill="1" applyBorder="1" applyAlignment="1" applyProtection="1">
      <alignment/>
      <protection/>
    </xf>
    <xf numFmtId="0" fontId="9" fillId="36" borderId="32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206" fontId="20" fillId="39" borderId="24" xfId="0" applyNumberFormat="1" applyFont="1" applyFill="1" applyBorder="1" applyAlignment="1" applyProtection="1">
      <alignment/>
      <protection locked="0"/>
    </xf>
    <xf numFmtId="0" fontId="6" fillId="33" borderId="19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right"/>
      <protection/>
    </xf>
    <xf numFmtId="209" fontId="20" fillId="39" borderId="21" xfId="0" applyNumberFormat="1" applyFont="1" applyFill="1" applyBorder="1" applyAlignment="1" applyProtection="1">
      <alignment/>
      <protection locked="0"/>
    </xf>
    <xf numFmtId="40" fontId="20" fillId="35" borderId="0" xfId="0" applyNumberFormat="1" applyFont="1" applyFill="1" applyBorder="1" applyAlignment="1" applyProtection="1">
      <alignment/>
      <protection locked="0"/>
    </xf>
    <xf numFmtId="40" fontId="20" fillId="35" borderId="10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0" fontId="6" fillId="0" borderId="1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198" fontId="6" fillId="0" borderId="0" xfId="0" applyNumberFormat="1" applyFont="1" applyAlignment="1" applyProtection="1">
      <alignment/>
      <protection/>
    </xf>
    <xf numFmtId="198" fontId="6" fillId="0" borderId="10" xfId="0" applyNumberFormat="1" applyFont="1" applyBorder="1" applyAlignment="1" applyProtection="1">
      <alignment/>
      <protection/>
    </xf>
    <xf numFmtId="198" fontId="6" fillId="0" borderId="12" xfId="0" applyNumberFormat="1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0" fontId="6" fillId="41" borderId="10" xfId="0" applyFont="1" applyFill="1" applyBorder="1" applyAlignment="1" applyProtection="1">
      <alignment/>
      <protection/>
    </xf>
    <xf numFmtId="0" fontId="6" fillId="41" borderId="0" xfId="0" applyFont="1" applyFill="1" applyAlignment="1" applyProtection="1">
      <alignment/>
      <protection/>
    </xf>
    <xf numFmtId="0" fontId="6" fillId="41" borderId="10" xfId="0" applyFont="1" applyFill="1" applyBorder="1" applyAlignment="1" applyProtection="1" quotePrefix="1">
      <alignment horizontal="left"/>
      <protection/>
    </xf>
    <xf numFmtId="0" fontId="6" fillId="41" borderId="12" xfId="0" applyFont="1" applyFill="1" applyBorder="1" applyAlignment="1" applyProtection="1" quotePrefix="1">
      <alignment horizontal="left"/>
      <protection/>
    </xf>
    <xf numFmtId="0" fontId="6" fillId="41" borderId="12" xfId="0" applyFont="1" applyFill="1" applyBorder="1" applyAlignment="1" applyProtection="1">
      <alignment/>
      <protection/>
    </xf>
    <xf numFmtId="198" fontId="6" fillId="41" borderId="10" xfId="0" applyNumberFormat="1" applyFont="1" applyFill="1" applyBorder="1" applyAlignment="1" applyProtection="1">
      <alignment/>
      <protection hidden="1"/>
    </xf>
    <xf numFmtId="0" fontId="6" fillId="41" borderId="0" xfId="0" applyFont="1" applyFill="1" applyBorder="1" applyAlignment="1" applyProtection="1">
      <alignment/>
      <protection/>
    </xf>
    <xf numFmtId="0" fontId="6" fillId="41" borderId="0" xfId="0" applyFont="1" applyFill="1" applyBorder="1" applyAlignment="1" applyProtection="1" quotePrefix="1">
      <alignment horizontal="left"/>
      <protection/>
    </xf>
    <xf numFmtId="0" fontId="10" fillId="41" borderId="56" xfId="0" applyFont="1" applyFill="1" applyBorder="1" applyAlignment="1" applyProtection="1" quotePrefix="1">
      <alignment horizontal="left"/>
      <protection/>
    </xf>
    <xf numFmtId="0" fontId="10" fillId="41" borderId="12" xfId="0" applyFont="1" applyFill="1" applyBorder="1" applyAlignment="1" applyProtection="1" quotePrefix="1">
      <alignment horizontal="center"/>
      <protection/>
    </xf>
    <xf numFmtId="0" fontId="10" fillId="41" borderId="32" xfId="0" applyFont="1" applyFill="1" applyBorder="1" applyAlignment="1" applyProtection="1">
      <alignment horizontal="center"/>
      <protection/>
    </xf>
    <xf numFmtId="0" fontId="6" fillId="41" borderId="18" xfId="0" applyFont="1" applyFill="1" applyBorder="1" applyAlignment="1" applyProtection="1">
      <alignment horizontal="right"/>
      <protection/>
    </xf>
    <xf numFmtId="198" fontId="6" fillId="41" borderId="24" xfId="0" applyNumberFormat="1" applyFont="1" applyFill="1" applyBorder="1" applyAlignment="1" applyProtection="1">
      <alignment/>
      <protection hidden="1"/>
    </xf>
    <xf numFmtId="198" fontId="6" fillId="41" borderId="21" xfId="0" applyNumberFormat="1" applyFont="1" applyFill="1" applyBorder="1" applyAlignment="1" applyProtection="1">
      <alignment/>
      <protection hidden="1"/>
    </xf>
    <xf numFmtId="0" fontId="6" fillId="41" borderId="18" xfId="0" applyFont="1" applyFill="1" applyBorder="1" applyAlignment="1" applyProtection="1" quotePrefix="1">
      <alignment horizontal="right"/>
      <protection/>
    </xf>
    <xf numFmtId="198" fontId="6" fillId="41" borderId="24" xfId="0" applyNumberFormat="1" applyFont="1" applyFill="1" applyBorder="1" applyAlignment="1" applyProtection="1">
      <alignment/>
      <protection/>
    </xf>
    <xf numFmtId="198" fontId="6" fillId="41" borderId="32" xfId="0" applyNumberFormat="1" applyFont="1" applyFill="1" applyBorder="1" applyAlignment="1" applyProtection="1">
      <alignment/>
      <protection hidden="1"/>
    </xf>
    <xf numFmtId="0" fontId="6" fillId="41" borderId="19" xfId="0" applyFont="1" applyFill="1" applyBorder="1" applyAlignment="1" applyProtection="1" quotePrefix="1">
      <alignment horizontal="right"/>
      <protection/>
    </xf>
    <xf numFmtId="188" fontId="20" fillId="38" borderId="13" xfId="0" applyNumberFormat="1" applyFont="1" applyFill="1" applyBorder="1" applyAlignment="1" applyProtection="1">
      <alignment/>
      <protection locked="0"/>
    </xf>
    <xf numFmtId="0" fontId="20" fillId="35" borderId="24" xfId="0" applyFont="1" applyFill="1" applyBorder="1" applyAlignment="1" applyProtection="1" quotePrefix="1">
      <alignment horizontal="center"/>
      <protection locked="0"/>
    </xf>
    <xf numFmtId="0" fontId="10" fillId="41" borderId="0" xfId="0" applyFont="1" applyFill="1" applyBorder="1" applyAlignment="1" applyProtection="1" quotePrefix="1">
      <alignment horizontal="left"/>
      <protection/>
    </xf>
    <xf numFmtId="0" fontId="10" fillId="41" borderId="0" xfId="0" applyFont="1" applyFill="1" applyBorder="1" applyAlignment="1" applyProtection="1">
      <alignment/>
      <protection/>
    </xf>
    <xf numFmtId="188" fontId="6" fillId="41" borderId="0" xfId="0" applyNumberFormat="1" applyFont="1" applyFill="1" applyBorder="1" applyAlignment="1" applyProtection="1">
      <alignment horizontal="right"/>
      <protection/>
    </xf>
    <xf numFmtId="0" fontId="18" fillId="36" borderId="56" xfId="0" applyFont="1" applyFill="1" applyBorder="1" applyAlignment="1" applyProtection="1">
      <alignment horizontal="center"/>
      <protection/>
    </xf>
    <xf numFmtId="0" fontId="18" fillId="36" borderId="57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 quotePrefix="1">
      <alignment horizontal="center"/>
      <protection/>
    </xf>
    <xf numFmtId="0" fontId="20" fillId="39" borderId="11" xfId="0" applyFont="1" applyFill="1" applyBorder="1" applyAlignment="1" applyProtection="1">
      <alignment horizontal="left" vertical="center"/>
      <protection locked="0"/>
    </xf>
    <xf numFmtId="0" fontId="20" fillId="39" borderId="32" xfId="0" applyFont="1" applyFill="1" applyBorder="1" applyAlignment="1" applyProtection="1">
      <alignment horizontal="left" vertical="center"/>
      <protection locked="0"/>
    </xf>
  </cellXfs>
  <cellStyles count="45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Utdata" xfId="50"/>
    <cellStyle name="Uthevingsfarge1" xfId="51"/>
    <cellStyle name="Uthevingsfarge2" xfId="52"/>
    <cellStyle name="Uthevingsfarge3" xfId="53"/>
    <cellStyle name="Uthevingsfarge4" xfId="54"/>
    <cellStyle name="Uthevingsfarge5" xfId="55"/>
    <cellStyle name="Uthevingsfarge6" xfId="56"/>
    <cellStyle name="Currency" xfId="57"/>
    <cellStyle name="Varselteks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Totaldiagram</a:t>
            </a:r>
          </a:p>
        </c:rich>
      </c:tx>
      <c:layout>
        <c:manualLayout>
          <c:xMode val="factor"/>
          <c:yMode val="factor"/>
          <c:x val="-0.009"/>
          <c:y val="-0.015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1"/>
          <c:y val="0.01525"/>
          <c:w val="0.8675"/>
          <c:h val="0.828"/>
        </c:manualLayout>
      </c:layout>
      <c:lineChart>
        <c:grouping val="standard"/>
        <c:varyColors val="0"/>
        <c:ser>
          <c:idx val="6"/>
          <c:order val="0"/>
          <c:tx>
            <c:strRef>
              <c:f>'Kostnads og inntektsanalyse'!$AS$92</c:f>
              <c:strCache>
                <c:ptCount val="1"/>
                <c:pt idx="0">
                  <c:v>Sum inntekt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inntektsanalyse'!$AR$93:$AR$103</c:f>
              <c:numCache/>
            </c:numRef>
          </c:cat>
          <c:val>
            <c:numRef>
              <c:f>'Kostnads og inntektsanalyse'!$AS$93:$AS$103</c:f>
              <c:numCache/>
            </c:numRef>
          </c:val>
          <c:smooth val="1"/>
        </c:ser>
        <c:ser>
          <c:idx val="4"/>
          <c:order val="1"/>
          <c:tx>
            <c:strRef>
              <c:f>'Kostnads og inntektsanalyse'!$AT$92</c:f>
              <c:strCache>
                <c:ptCount val="1"/>
                <c:pt idx="0">
                  <c:v>Sum kostn.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inntektsanalyse'!$AR$93:$AR$103</c:f>
              <c:numCache/>
            </c:numRef>
          </c:cat>
          <c:val>
            <c:numRef>
              <c:f>'Kostnads og inntektsanalyse'!$AT$93:$AT$103</c:f>
              <c:numCache/>
            </c:numRef>
          </c:val>
          <c:smooth val="1"/>
        </c:ser>
        <c:ser>
          <c:idx val="1"/>
          <c:order val="2"/>
          <c:tx>
            <c:strRef>
              <c:f>'Kostnads og inntektsanalyse'!$AU$92</c:f>
              <c:strCache>
                <c:ptCount val="1"/>
                <c:pt idx="0">
                  <c:v>Var. kostn.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inntektsanalyse'!$AR$93:$AR$103</c:f>
              <c:numCache/>
            </c:numRef>
          </c:cat>
          <c:val>
            <c:numRef>
              <c:f>'Kostnads og inntektsanalyse'!$AU$93:$AU$103</c:f>
              <c:numCache/>
            </c:numRef>
          </c:val>
          <c:smooth val="1"/>
        </c:ser>
        <c:ser>
          <c:idx val="3"/>
          <c:order val="3"/>
          <c:tx>
            <c:strRef>
              <c:f>'Kostnads og inntektsanalyse'!$AV$92</c:f>
              <c:strCache>
                <c:ptCount val="1"/>
                <c:pt idx="0">
                  <c:v>Resultat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inntektsanalyse'!$AR$93:$AR$103</c:f>
              <c:numCache/>
            </c:numRef>
          </c:cat>
          <c:val>
            <c:numRef>
              <c:f>'Kostnads og inntektsanalyse'!$AV$93:$AV$103</c:f>
              <c:numCache/>
            </c:numRef>
          </c:val>
          <c:smooth val="1"/>
        </c:ser>
        <c:ser>
          <c:idx val="8"/>
          <c:order val="4"/>
          <c:tx>
            <c:strRef>
              <c:f>'Kostnads og inntektsanalyse'!$AW$92</c:f>
              <c:strCache>
                <c:ptCount val="1"/>
                <c:pt idx="0">
                  <c:v>Faste kostn.</c:v>
                </c:pt>
              </c:strCache>
            </c:strRef>
          </c:tx>
          <c:spPr>
            <a:ln w="127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inntektsanalyse'!$AR$93:$AR$103</c:f>
              <c:numCache/>
            </c:numRef>
          </c:cat>
          <c:val>
            <c:numRef>
              <c:f>'Kostnads og inntektsanalyse'!$AW$93:$AW$103</c:f>
              <c:numCache/>
            </c:numRef>
          </c:val>
          <c:smooth val="1"/>
        </c:ser>
        <c:ser>
          <c:idx val="0"/>
          <c:order val="5"/>
          <c:tx>
            <c:strRef>
              <c:f>'Kostnads og inntektsanalyse'!$AX$92</c:f>
              <c:strCache>
                <c:ptCount val="1"/>
                <c:pt idx="0">
                  <c:v>Ny sum inntekt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inntektsanalyse'!$AR$93:$AR$103</c:f>
              <c:numCache/>
            </c:numRef>
          </c:cat>
          <c:val>
            <c:numRef>
              <c:f>'Kostnads og inntektsanalyse'!$AX$93:$AX$103</c:f>
              <c:numCache/>
            </c:numRef>
          </c:val>
          <c:smooth val="1"/>
        </c:ser>
        <c:ser>
          <c:idx val="2"/>
          <c:order val="6"/>
          <c:tx>
            <c:strRef>
              <c:f>'Kostnads og inntektsanalyse'!$AY$92</c:f>
              <c:strCache>
                <c:ptCount val="1"/>
                <c:pt idx="0">
                  <c:v>Ny sum kostnad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inntektsanalyse'!$AR$93:$AR$103</c:f>
              <c:numCache/>
            </c:numRef>
          </c:cat>
          <c:val>
            <c:numRef>
              <c:f>'Kostnads og inntektsanalyse'!$AY$93:$AY$103</c:f>
              <c:numCache/>
            </c:numRef>
          </c:val>
          <c:smooth val="1"/>
        </c:ser>
        <c:ser>
          <c:idx val="5"/>
          <c:order val="7"/>
          <c:tx>
            <c:strRef>
              <c:f>'Kostnads og inntektsanalyse'!$AZ$92</c:f>
              <c:strCache>
                <c:ptCount val="1"/>
                <c:pt idx="0">
                  <c:v>Nye variable kostnader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inntektsanalyse'!$AR$93:$AR$103</c:f>
              <c:numCache/>
            </c:numRef>
          </c:cat>
          <c:val>
            <c:numRef>
              <c:f>'Kostnads og inntektsanalyse'!$AZ$93:$AZ$103</c:f>
              <c:numCache/>
            </c:numRef>
          </c:val>
          <c:smooth val="1"/>
        </c:ser>
        <c:ser>
          <c:idx val="7"/>
          <c:order val="8"/>
          <c:tx>
            <c:strRef>
              <c:f>'Kostnads og inntektsanalyse'!$BA$92</c:f>
              <c:strCache>
                <c:ptCount val="1"/>
                <c:pt idx="0">
                  <c:v>Nytt resultat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inntektsanalyse'!$AR$93:$AR$103</c:f>
              <c:numCache/>
            </c:numRef>
          </c:cat>
          <c:val>
            <c:numRef>
              <c:f>'Kostnads og inntektsanalyse'!$BA$93:$BA$103</c:f>
              <c:numCache/>
            </c:numRef>
          </c:val>
          <c:smooth val="1"/>
        </c:ser>
        <c:ser>
          <c:idx val="9"/>
          <c:order val="9"/>
          <c:tx>
            <c:strRef>
              <c:f>'Kostnads og inntektsanalyse'!$BB$92</c:f>
              <c:strCache>
                <c:ptCount val="1"/>
                <c:pt idx="0">
                  <c:v>Nye faste kostnader</c:v>
                </c:pt>
              </c:strCache>
            </c:strRef>
          </c:tx>
          <c:spPr>
            <a:ln w="12700">
              <a:solidFill>
                <a:srgbClr val="808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inntektsanalyse'!$AR$93:$AR$103</c:f>
              <c:numCache/>
            </c:numRef>
          </c:cat>
          <c:val>
            <c:numRef>
              <c:f>'Kostnads og inntektsanalyse'!$BB$93:$BB$103</c:f>
              <c:numCache/>
            </c:numRef>
          </c:val>
          <c:smooth val="1"/>
        </c:ser>
        <c:marker val="1"/>
        <c:axId val="50847739"/>
        <c:axId val="54976468"/>
      </c:lineChart>
      <c:catAx>
        <c:axId val="50847739"/>
        <c:scaling>
          <c:orientation val="minMax"/>
        </c:scaling>
        <c:axPos val="b"/>
        <c:delete val="0"/>
        <c:numFmt formatCode="#,##0;[Red]#,##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76468"/>
        <c:crosses val="autoZero"/>
        <c:auto val="0"/>
        <c:lblOffset val="100"/>
        <c:tickLblSkip val="1"/>
        <c:noMultiLvlLbl val="0"/>
      </c:catAx>
      <c:valAx>
        <c:axId val="54976468"/>
        <c:scaling>
          <c:orientation val="minMax"/>
        </c:scaling>
        <c:axPos val="l"/>
        <c:delete val="0"/>
        <c:numFmt formatCode="#,##0;[Red]\-#,###;\ 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477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.893"/>
          <c:w val="0.9757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Totaldiagram</a:t>
            </a:r>
          </a:p>
        </c:rich>
      </c:tx>
      <c:layout>
        <c:manualLayout>
          <c:xMode val="factor"/>
          <c:yMode val="factor"/>
          <c:x val="0"/>
          <c:y val="-0.010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4"/>
          <c:y val="0.0115"/>
          <c:w val="0.8785"/>
          <c:h val="0.91"/>
        </c:manualLayout>
      </c:layout>
      <c:lineChart>
        <c:grouping val="standard"/>
        <c:varyColors val="0"/>
        <c:ser>
          <c:idx val="4"/>
          <c:order val="0"/>
          <c:tx>
            <c:strRef>
              <c:f>'Kostnads og inntektsanalyse'!$AS$92</c:f>
              <c:strCache>
                <c:ptCount val="1"/>
                <c:pt idx="0">
                  <c:v>Sum inntekt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inntektsanalyse'!$AS$93:$AS$103</c:f>
              <c:numCache/>
            </c:numRef>
          </c:val>
          <c:smooth val="1"/>
        </c:ser>
        <c:ser>
          <c:idx val="2"/>
          <c:order val="1"/>
          <c:tx>
            <c:strRef>
              <c:f>'Kostnads og inntektsanalyse'!$AT$92</c:f>
              <c:strCache>
                <c:ptCount val="1"/>
                <c:pt idx="0">
                  <c:v>Sum kostn.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inntektsanalyse'!$AT$93:$AT$103</c:f>
              <c:numCache/>
            </c:numRef>
          </c:val>
          <c:smooth val="1"/>
        </c:ser>
        <c:ser>
          <c:idx val="5"/>
          <c:order val="2"/>
          <c:tx>
            <c:strRef>
              <c:f>'Kostnads og inntektsanalyse'!$AU$92</c:f>
              <c:strCache>
                <c:ptCount val="1"/>
                <c:pt idx="0">
                  <c:v>Var. kostn.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inntektsanalyse'!$AU$93:$AU$103</c:f>
              <c:numCache/>
            </c:numRef>
          </c:val>
          <c:smooth val="1"/>
        </c:ser>
        <c:ser>
          <c:idx val="6"/>
          <c:order val="3"/>
          <c:tx>
            <c:strRef>
              <c:f>'Kostnads og inntektsanalyse'!$AV$92</c:f>
              <c:strCache>
                <c:ptCount val="1"/>
                <c:pt idx="0">
                  <c:v>Resultat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inntektsanalyse'!$AV$93:$AV$103</c:f>
              <c:numCache/>
            </c:numRef>
          </c:val>
          <c:smooth val="1"/>
        </c:ser>
        <c:ser>
          <c:idx val="0"/>
          <c:order val="4"/>
          <c:tx>
            <c:strRef>
              <c:f>'Kostnads og inntektsanalyse'!$AW$92</c:f>
              <c:strCache>
                <c:ptCount val="1"/>
                <c:pt idx="0">
                  <c:v>Faste kostn.</c:v>
                </c:pt>
              </c:strCache>
            </c:strRef>
          </c:tx>
          <c:spPr>
            <a:ln w="127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inntektsanalyse'!$AW$93:$AW$103</c:f>
              <c:numCache/>
            </c:numRef>
          </c:val>
          <c:smooth val="1"/>
        </c:ser>
        <c:ser>
          <c:idx val="3"/>
          <c:order val="5"/>
          <c:tx>
            <c:strRef>
              <c:f>'Kostnads og inntektsanalyse'!$AX$92</c:f>
              <c:strCache>
                <c:ptCount val="1"/>
                <c:pt idx="0">
                  <c:v>Ny sum inntekt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inntektsanalyse'!$AX$93:$AX$103</c:f>
              <c:numCache/>
            </c:numRef>
          </c:val>
          <c:smooth val="1"/>
        </c:ser>
        <c:ser>
          <c:idx val="1"/>
          <c:order val="6"/>
          <c:tx>
            <c:strRef>
              <c:f>'Kostnads og inntektsanalyse'!$AY$92</c:f>
              <c:strCache>
                <c:ptCount val="1"/>
                <c:pt idx="0">
                  <c:v>Ny sum kostnad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inntektsanalyse'!$AY$93:$AY$103</c:f>
              <c:numCache/>
            </c:numRef>
          </c:val>
          <c:smooth val="1"/>
        </c:ser>
        <c:ser>
          <c:idx val="7"/>
          <c:order val="7"/>
          <c:tx>
            <c:strRef>
              <c:f>'Kostnads og inntektsanalyse'!$AZ$92</c:f>
              <c:strCache>
                <c:ptCount val="1"/>
                <c:pt idx="0">
                  <c:v>Nye variable kostnader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inntektsanalyse'!$AZ$93:$AZ$103</c:f>
              <c:numCache/>
            </c:numRef>
          </c:val>
          <c:smooth val="1"/>
        </c:ser>
        <c:ser>
          <c:idx val="8"/>
          <c:order val="8"/>
          <c:tx>
            <c:strRef>
              <c:f>'Kostnads og inntektsanalyse'!$BA$92</c:f>
              <c:strCache>
                <c:ptCount val="1"/>
                <c:pt idx="0">
                  <c:v>Nytt resultat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inntektsanalyse'!$BA$93:$BA$103</c:f>
              <c:numCache/>
            </c:numRef>
          </c:val>
          <c:smooth val="1"/>
        </c:ser>
        <c:ser>
          <c:idx val="9"/>
          <c:order val="9"/>
          <c:tx>
            <c:strRef>
              <c:f>'Kostnads og inntektsanalyse'!$BB$92</c:f>
              <c:strCache>
                <c:ptCount val="1"/>
                <c:pt idx="0">
                  <c:v>Nye faste kostnader</c:v>
                </c:pt>
              </c:strCache>
            </c:strRef>
          </c:tx>
          <c:spPr>
            <a:ln w="12700">
              <a:solidFill>
                <a:srgbClr val="808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inntektsanalyse'!$BB$93:$BB$103</c:f>
              <c:numCache/>
            </c:numRef>
          </c:val>
          <c:smooth val="1"/>
        </c:ser>
        <c:marker val="1"/>
        <c:axId val="25026165"/>
        <c:axId val="23908894"/>
      </c:lineChart>
      <c:catAx>
        <c:axId val="2502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Mengde</a:t>
                </a:r>
              </a:p>
            </c:rich>
          </c:tx>
          <c:layout>
            <c:manualLayout>
              <c:xMode val="factor"/>
              <c:yMode val="factor"/>
              <c:x val="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[Red](#,##0)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08894"/>
        <c:crosses val="autoZero"/>
        <c:auto val="0"/>
        <c:lblOffset val="100"/>
        <c:tickLblSkip val="1"/>
        <c:noMultiLvlLbl val="0"/>
      </c:catAx>
      <c:valAx>
        <c:axId val="23908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Kroner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[Red]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26165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775"/>
          <c:y val="0.924"/>
          <c:w val="0.826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Enhetsdiagram</a:t>
            </a:r>
          </a:p>
        </c:rich>
      </c:tx>
      <c:layout>
        <c:manualLayout>
          <c:xMode val="factor"/>
          <c:yMode val="factor"/>
          <c:x val="0.01825"/>
          <c:y val="-0.018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5"/>
          <c:y val="0.017"/>
          <c:w val="0.88875"/>
          <c:h val="0.79675"/>
        </c:manualLayout>
      </c:layout>
      <c:lineChart>
        <c:grouping val="standard"/>
        <c:varyColors val="0"/>
        <c:ser>
          <c:idx val="2"/>
          <c:order val="0"/>
          <c:tx>
            <c:strRef>
              <c:f>'Kostnads og inntektsanalyse'!$AS$106</c:f>
              <c:strCache>
                <c:ptCount val="1"/>
                <c:pt idx="0">
                  <c:v>Pris hjemme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inntektsanalyse'!$AS$107:$AS$117</c:f>
              <c:numCache/>
            </c:numRef>
          </c:val>
          <c:smooth val="1"/>
        </c:ser>
        <c:ser>
          <c:idx val="4"/>
          <c:order val="1"/>
          <c:tx>
            <c:strRef>
              <c:f>'Kostnads og inntektsanalyse'!$AT$106</c:f>
              <c:strCache>
                <c:ptCount val="1"/>
                <c:pt idx="0">
                  <c:v>Sum enh. kostn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inntektsanalyse'!$AT$107:$AT$117</c:f>
              <c:numCache/>
            </c:numRef>
          </c:val>
          <c:smooth val="1"/>
        </c:ser>
        <c:ser>
          <c:idx val="7"/>
          <c:order val="2"/>
          <c:tx>
            <c:strRef>
              <c:f>'Kostnads og inntektsanalyse'!$AU$106</c:f>
              <c:strCache>
                <c:ptCount val="1"/>
                <c:pt idx="0">
                  <c:v>Variable enh. kostn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inntektsanalyse'!$AU$107:$AU$117</c:f>
              <c:numCache/>
            </c:numRef>
          </c:val>
          <c:smooth val="1"/>
        </c:ser>
        <c:ser>
          <c:idx val="1"/>
          <c:order val="3"/>
          <c:tx>
            <c:strRef>
              <c:f>'Kostnads og inntektsanalyse'!$AV$106</c:f>
              <c:strCache>
                <c:ptCount val="1"/>
                <c:pt idx="0">
                  <c:v>Differanseenh.kostn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inntektsanalyse'!$AV$107:$AV$116</c:f>
              <c:numCache/>
            </c:numRef>
          </c:val>
          <c:smooth val="1"/>
        </c:ser>
        <c:ser>
          <c:idx val="9"/>
          <c:order val="4"/>
          <c:tx>
            <c:strRef>
              <c:f>'Kostnads og inntektsanalyse'!$AW$106</c:f>
              <c:strCache>
                <c:ptCount val="1"/>
                <c:pt idx="0">
                  <c:v>DEI hjemme</c:v>
                </c:pt>
              </c:strCache>
            </c:strRef>
          </c:tx>
          <c:spPr>
            <a:ln w="127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inntektsanalyse'!$AW$107:$AW$116</c:f>
              <c:numCache/>
            </c:numRef>
          </c:val>
          <c:smooth val="1"/>
        </c:ser>
        <c:ser>
          <c:idx val="3"/>
          <c:order val="5"/>
          <c:tx>
            <c:strRef>
              <c:f>'Kostnads og inntektsanalyse'!$AX$106</c:f>
              <c:strCache>
                <c:ptCount val="1"/>
                <c:pt idx="0">
                  <c:v>Pris=DEI utlandet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inntektsanalyse'!$AX$107:$AX$116</c:f>
              <c:numCache/>
            </c:numRef>
          </c:val>
          <c:smooth val="1"/>
        </c:ser>
        <c:ser>
          <c:idx val="5"/>
          <c:order val="6"/>
          <c:tx>
            <c:strRef>
              <c:f>'Kostnads og inntektsanalyse'!$AY$106</c:f>
              <c:strCache>
                <c:ptCount val="1"/>
                <c:pt idx="0">
                  <c:v>Ny pris hjemme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inntektsanalyse'!$AY$107:$AY$117</c:f>
              <c:numCache/>
            </c:numRef>
          </c:val>
          <c:smooth val="1"/>
        </c:ser>
        <c:ser>
          <c:idx val="8"/>
          <c:order val="7"/>
          <c:tx>
            <c:strRef>
              <c:f>'Kostnads og inntektsanalyse'!$AZ$106</c:f>
              <c:strCache>
                <c:ptCount val="1"/>
                <c:pt idx="0">
                  <c:v>Nye sum enh. kostn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inntektsanalyse'!$AZ$107:$AZ$117</c:f>
              <c:numCache/>
            </c:numRef>
          </c:val>
          <c:smooth val="1"/>
        </c:ser>
        <c:ser>
          <c:idx val="10"/>
          <c:order val="8"/>
          <c:tx>
            <c:strRef>
              <c:f>'Kostnads og inntektsanalyse'!$BA$106</c:f>
              <c:strCache>
                <c:ptCount val="1"/>
                <c:pt idx="0">
                  <c:v>Nye variable enh. kostn.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inntektsanalyse'!$BA$107:$BA$117</c:f>
              <c:numCache/>
            </c:numRef>
          </c:val>
          <c:smooth val="1"/>
        </c:ser>
        <c:ser>
          <c:idx val="11"/>
          <c:order val="9"/>
          <c:tx>
            <c:strRef>
              <c:f>'Kostnads og inntektsanalyse'!$BB$106</c:f>
              <c:strCache>
                <c:ptCount val="1"/>
                <c:pt idx="0">
                  <c:v>Ny differanseenh. kostn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inntektsanalyse'!$BB$107:$BB$116</c:f>
              <c:numCache/>
            </c:numRef>
          </c:val>
          <c:smooth val="1"/>
        </c:ser>
        <c:ser>
          <c:idx val="12"/>
          <c:order val="10"/>
          <c:tx>
            <c:strRef>
              <c:f>'Kostnads og inntektsanalyse'!$BC$106</c:f>
              <c:strCache>
                <c:ptCount val="1"/>
                <c:pt idx="0">
                  <c:v>Ny DEI hjemme</c:v>
                </c:pt>
              </c:strCache>
            </c:strRef>
          </c:tx>
          <c:spPr>
            <a:ln w="12700">
              <a:solidFill>
                <a:srgbClr val="808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inntektsanalyse'!$BC$107:$BC$116</c:f>
              <c:numCache/>
            </c:numRef>
          </c:val>
          <c:smooth val="1"/>
        </c:ser>
        <c:marker val="1"/>
        <c:axId val="13853455"/>
        <c:axId val="57572232"/>
      </c:lineChart>
      <c:catAx>
        <c:axId val="13853455"/>
        <c:scaling>
          <c:orientation val="minMax"/>
        </c:scaling>
        <c:axPos val="b"/>
        <c:delete val="0"/>
        <c:numFmt formatCode="#,##0;[Red]#,##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72232"/>
        <c:crosses val="autoZero"/>
        <c:auto val="0"/>
        <c:lblOffset val="100"/>
        <c:tickLblSkip val="1"/>
        <c:noMultiLvlLbl val="0"/>
      </c:catAx>
      <c:valAx>
        <c:axId val="57572232"/>
        <c:scaling>
          <c:orientation val="minMax"/>
        </c:scaling>
        <c:axPos val="l"/>
        <c:delete val="0"/>
        <c:numFmt formatCode="#,##0;[Red]\-#,###;\ 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5345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5"/>
          <c:y val="0.8925"/>
          <c:w val="0.8817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Enhetsdiagram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35"/>
          <c:w val="0.92475"/>
          <c:h val="0.87225"/>
        </c:manualLayout>
      </c:layout>
      <c:lineChart>
        <c:grouping val="standard"/>
        <c:varyColors val="0"/>
        <c:ser>
          <c:idx val="0"/>
          <c:order val="0"/>
          <c:tx>
            <c:strRef>
              <c:f>'Kostnads og inntektsanalyse'!$AS$106</c:f>
              <c:strCache>
                <c:ptCount val="1"/>
                <c:pt idx="0">
                  <c:v>Pris hjemme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inntektsanalyse'!$AS$107:$AS$117</c:f>
              <c:numCache/>
            </c:numRef>
          </c:val>
          <c:smooth val="1"/>
        </c:ser>
        <c:ser>
          <c:idx val="1"/>
          <c:order val="1"/>
          <c:tx>
            <c:strRef>
              <c:f>'Kostnads og inntektsanalyse'!$AT$106</c:f>
              <c:strCache>
                <c:ptCount val="1"/>
                <c:pt idx="0">
                  <c:v>Sum enh. kostn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inntektsanalyse'!$AT$107:$AT$117</c:f>
              <c:numCache/>
            </c:numRef>
          </c:val>
          <c:smooth val="1"/>
        </c:ser>
        <c:ser>
          <c:idx val="4"/>
          <c:order val="2"/>
          <c:tx>
            <c:strRef>
              <c:f>'Kostnads og inntektsanalyse'!$AU$106</c:f>
              <c:strCache>
                <c:ptCount val="1"/>
                <c:pt idx="0">
                  <c:v>Variable enh. kostn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inntektsanalyse'!$AU$107:$AU$117</c:f>
              <c:numCache/>
            </c:numRef>
          </c:val>
          <c:smooth val="1"/>
        </c:ser>
        <c:ser>
          <c:idx val="3"/>
          <c:order val="3"/>
          <c:tx>
            <c:strRef>
              <c:f>'Kostnads og inntektsanalyse'!$AV$106</c:f>
              <c:strCache>
                <c:ptCount val="1"/>
                <c:pt idx="0">
                  <c:v>Differanseenh.kostn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inntektsanalyse'!$AV$107:$AV$116</c:f>
              <c:numCache/>
            </c:numRef>
          </c:val>
          <c:smooth val="1"/>
        </c:ser>
        <c:ser>
          <c:idx val="6"/>
          <c:order val="4"/>
          <c:tx>
            <c:strRef>
              <c:f>'Kostnads og inntektsanalyse'!$AW$106</c:f>
              <c:strCache>
                <c:ptCount val="1"/>
                <c:pt idx="0">
                  <c:v>DEI hjemme</c:v>
                </c:pt>
              </c:strCache>
            </c:strRef>
          </c:tx>
          <c:spPr>
            <a:ln w="127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inntektsanalyse'!$AW$107:$AW$116</c:f>
              <c:numCache/>
            </c:numRef>
          </c:val>
          <c:smooth val="1"/>
        </c:ser>
        <c:ser>
          <c:idx val="2"/>
          <c:order val="5"/>
          <c:tx>
            <c:strRef>
              <c:f>'Kostnads og inntektsanalyse'!$AX$106</c:f>
              <c:strCache>
                <c:ptCount val="1"/>
                <c:pt idx="0">
                  <c:v>Pris=DEI utlandet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inntektsanalyse'!$AX$107:$AX$116</c:f>
              <c:numCache/>
            </c:numRef>
          </c:val>
          <c:smooth val="1"/>
        </c:ser>
        <c:ser>
          <c:idx val="5"/>
          <c:order val="6"/>
          <c:tx>
            <c:strRef>
              <c:f>'Kostnads og inntektsanalyse'!$AY$106</c:f>
              <c:strCache>
                <c:ptCount val="1"/>
                <c:pt idx="0">
                  <c:v>Ny pris hjemme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inntektsanalyse'!$AY$107:$AY$117</c:f>
              <c:numCache/>
            </c:numRef>
          </c:val>
          <c:smooth val="1"/>
        </c:ser>
        <c:ser>
          <c:idx val="7"/>
          <c:order val="7"/>
          <c:tx>
            <c:strRef>
              <c:f>'Kostnads og inntektsanalyse'!$AZ$106</c:f>
              <c:strCache>
                <c:ptCount val="1"/>
                <c:pt idx="0">
                  <c:v>Nye sum enh. kostn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inntektsanalyse'!$AZ$107:$AZ$117</c:f>
              <c:numCache/>
            </c:numRef>
          </c:val>
          <c:smooth val="1"/>
        </c:ser>
        <c:ser>
          <c:idx val="8"/>
          <c:order val="8"/>
          <c:tx>
            <c:strRef>
              <c:f>'Kostnads og inntektsanalyse'!$BA$106</c:f>
              <c:strCache>
                <c:ptCount val="1"/>
                <c:pt idx="0">
                  <c:v>Nye variable enh. kostn.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inntektsanalyse'!$BA$107:$BA$117</c:f>
              <c:numCache/>
            </c:numRef>
          </c:val>
          <c:smooth val="1"/>
        </c:ser>
        <c:ser>
          <c:idx val="9"/>
          <c:order val="9"/>
          <c:tx>
            <c:strRef>
              <c:f>'Kostnads og inntektsanalyse'!$BB$106</c:f>
              <c:strCache>
                <c:ptCount val="1"/>
                <c:pt idx="0">
                  <c:v>Ny differanseenh. kostn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inntektsanalyse'!$BB$107:$BB$116</c:f>
              <c:numCache/>
            </c:numRef>
          </c:val>
          <c:smooth val="1"/>
        </c:ser>
        <c:ser>
          <c:idx val="10"/>
          <c:order val="10"/>
          <c:tx>
            <c:strRef>
              <c:f>'Kostnads og inntektsanalyse'!$BC$106</c:f>
              <c:strCache>
                <c:ptCount val="1"/>
                <c:pt idx="0">
                  <c:v>Ny DEI hjemme</c:v>
                </c:pt>
              </c:strCache>
            </c:strRef>
          </c:tx>
          <c:spPr>
            <a:ln w="12700">
              <a:solidFill>
                <a:srgbClr val="808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'Kostnads og inntektsanalyse'!$AR$107:$AR$117</c:f>
              <c:numCache/>
            </c:numRef>
          </c:cat>
          <c:val>
            <c:numRef>
              <c:f>'Kostnads og inntektsanalyse'!$BC$107:$BC$116</c:f>
              <c:numCache/>
            </c:numRef>
          </c:val>
          <c:smooth val="1"/>
        </c:ser>
        <c:marker val="1"/>
        <c:axId val="48388041"/>
        <c:axId val="32839186"/>
      </c:lineChart>
      <c:catAx>
        <c:axId val="48388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Mengde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39186"/>
        <c:crosses val="autoZero"/>
        <c:auto val="0"/>
        <c:lblOffset val="100"/>
        <c:tickLblSkip val="1"/>
        <c:noMultiLvlLbl val="0"/>
      </c:catAx>
      <c:valAx>
        <c:axId val="32839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Kroner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[Red]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880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075"/>
          <c:y val="0.93675"/>
          <c:w val="0.693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171450</xdr:colOff>
      <xdr:row>0</xdr:row>
      <xdr:rowOff>561975</xdr:rowOff>
    </xdr:from>
    <xdr:ext cx="3238500" cy="3114675"/>
    <xdr:graphicFrame>
      <xdr:nvGraphicFramePr>
        <xdr:cNvPr id="1" name="Chart 122"/>
        <xdr:cNvGraphicFramePr/>
      </xdr:nvGraphicFramePr>
      <xdr:xfrm>
        <a:off x="18621375" y="561975"/>
        <a:ext cx="3238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oneCellAnchor>
  <xdr:twoCellAnchor>
    <xdr:from>
      <xdr:col>26</xdr:col>
      <xdr:colOff>28575</xdr:colOff>
      <xdr:row>58</xdr:row>
      <xdr:rowOff>19050</xdr:rowOff>
    </xdr:from>
    <xdr:to>
      <xdr:col>38</xdr:col>
      <xdr:colOff>533400</xdr:colOff>
      <xdr:row>105</xdr:row>
      <xdr:rowOff>0</xdr:rowOff>
    </xdr:to>
    <xdr:graphicFrame>
      <xdr:nvGraphicFramePr>
        <xdr:cNvPr id="2" name="Chart 123"/>
        <xdr:cNvGraphicFramePr/>
      </xdr:nvGraphicFramePr>
      <xdr:xfrm>
        <a:off x="16764000" y="9906000"/>
        <a:ext cx="7362825" cy="761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114300</xdr:colOff>
      <xdr:row>1</xdr:row>
      <xdr:rowOff>314325</xdr:rowOff>
    </xdr:from>
    <xdr:ext cx="3228975" cy="3276600"/>
    <xdr:graphicFrame>
      <xdr:nvGraphicFramePr>
        <xdr:cNvPr id="3" name="Chart 169"/>
        <xdr:cNvGraphicFramePr/>
      </xdr:nvGraphicFramePr>
      <xdr:xfrm>
        <a:off x="3448050" y="942975"/>
        <a:ext cx="32289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26</xdr:col>
      <xdr:colOff>38100</xdr:colOff>
      <xdr:row>139</xdr:row>
      <xdr:rowOff>76200</xdr:rowOff>
    </xdr:from>
    <xdr:to>
      <xdr:col>41</xdr:col>
      <xdr:colOff>495300</xdr:colOff>
      <xdr:row>194</xdr:row>
      <xdr:rowOff>123825</xdr:rowOff>
    </xdr:to>
    <xdr:graphicFrame>
      <xdr:nvGraphicFramePr>
        <xdr:cNvPr id="4" name="Chart 178"/>
        <xdr:cNvGraphicFramePr/>
      </xdr:nvGraphicFramePr>
      <xdr:xfrm>
        <a:off x="16773525" y="23174325"/>
        <a:ext cx="9029700" cy="8953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CB20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D3" sqref="D3:E3"/>
    </sheetView>
  </sheetViews>
  <sheetFormatPr defaultColWidth="9.33203125" defaultRowHeight="12.75"/>
  <cols>
    <col min="1" max="1" width="9.16015625" style="1" customWidth="1"/>
    <col min="2" max="2" width="9.83203125" style="1" customWidth="1"/>
    <col min="3" max="4" width="12.33203125" style="1" customWidth="1"/>
    <col min="5" max="5" width="14.66015625" style="1" customWidth="1"/>
    <col min="6" max="6" width="12.5" style="1" customWidth="1"/>
    <col min="7" max="8" width="12.33203125" style="1" customWidth="1"/>
    <col min="9" max="9" width="9.83203125" style="1" customWidth="1"/>
    <col min="10" max="10" width="13" style="1" customWidth="1"/>
    <col min="11" max="11" width="9.83203125" style="1" customWidth="1"/>
    <col min="12" max="12" width="12.33203125" style="1" customWidth="1"/>
    <col min="13" max="13" width="12.5" style="1" customWidth="1"/>
    <col min="14" max="15" width="14.83203125" style="1" customWidth="1"/>
    <col min="16" max="16" width="8.83203125" style="1" customWidth="1"/>
    <col min="17" max="17" width="16.83203125" style="1" customWidth="1"/>
    <col min="18" max="25" width="9.33203125" style="1" customWidth="1"/>
    <col min="26" max="26" width="9.83203125" style="1" customWidth="1"/>
    <col min="27" max="42" width="10" style="1" customWidth="1"/>
    <col min="43" max="43" width="1.0078125" style="1" customWidth="1"/>
    <col min="44" max="62" width="11.66015625" style="1" customWidth="1"/>
    <col min="63" max="64" width="14.33203125" style="1" customWidth="1"/>
    <col min="65" max="16384" width="9.33203125" style="1" customWidth="1"/>
  </cols>
  <sheetData>
    <row r="1" spans="1:21" ht="49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19" s="55" customFormat="1" ht="25.5" customHeight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  <c r="M2" s="54"/>
      <c r="N2" s="54"/>
      <c r="O2" s="54"/>
      <c r="P2" s="54"/>
      <c r="Q2" s="54"/>
      <c r="R2" s="54"/>
      <c r="S2" s="54"/>
    </row>
    <row r="3" spans="1:19" ht="12.75" customHeight="1">
      <c r="A3" s="161"/>
      <c r="B3" s="162"/>
      <c r="C3" s="163" t="s">
        <v>1</v>
      </c>
      <c r="D3" s="209"/>
      <c r="E3" s="210"/>
      <c r="F3" s="51"/>
      <c r="G3" s="27"/>
      <c r="H3" s="27"/>
      <c r="I3" s="27"/>
      <c r="J3" s="27"/>
      <c r="K3" s="27"/>
      <c r="L3" s="25"/>
      <c r="M3" s="25"/>
      <c r="N3" s="25"/>
      <c r="O3" s="25"/>
      <c r="P3" s="25"/>
      <c r="Q3" s="25"/>
      <c r="R3" s="25"/>
      <c r="S3" s="25"/>
    </row>
    <row r="4" spans="1:19" ht="12.75" customHeight="1">
      <c r="A4" s="16"/>
      <c r="B4" s="48"/>
      <c r="C4" s="49"/>
      <c r="D4" s="50" t="s">
        <v>2</v>
      </c>
      <c r="E4" s="202" t="s">
        <v>87</v>
      </c>
      <c r="F4" s="24"/>
      <c r="G4" s="25"/>
      <c r="H4" s="25"/>
      <c r="I4" s="25"/>
      <c r="J4" s="25"/>
      <c r="K4" s="25"/>
      <c r="L4" s="25"/>
      <c r="M4" s="30" t="s">
        <v>3</v>
      </c>
      <c r="N4" s="31"/>
      <c r="O4" s="31"/>
      <c r="P4" s="25"/>
      <c r="Q4" s="25"/>
      <c r="R4" s="25"/>
      <c r="S4" s="25"/>
    </row>
    <row r="5" spans="1:19" ht="12.75" customHeight="1">
      <c r="A5" s="16"/>
      <c r="B5" s="3"/>
      <c r="C5" s="3"/>
      <c r="D5" s="45" t="s">
        <v>4</v>
      </c>
      <c r="E5" s="57"/>
      <c r="F5" s="25"/>
      <c r="G5" s="25"/>
      <c r="H5" s="25"/>
      <c r="I5" s="25"/>
      <c r="J5" s="25"/>
      <c r="K5" s="25"/>
      <c r="L5" s="25"/>
      <c r="M5" s="32"/>
      <c r="N5" s="33" t="s">
        <v>5</v>
      </c>
      <c r="O5" s="33" t="s">
        <v>6</v>
      </c>
      <c r="P5" s="25"/>
      <c r="Q5" s="25"/>
      <c r="R5" s="25"/>
      <c r="S5" s="25"/>
    </row>
    <row r="6" spans="1:19" ht="12.75" customHeight="1">
      <c r="A6" s="16"/>
      <c r="B6" s="3"/>
      <c r="C6" s="3"/>
      <c r="D6" s="45" t="s">
        <v>7</v>
      </c>
      <c r="E6" s="57"/>
      <c r="F6" s="25"/>
      <c r="G6" s="25"/>
      <c r="H6" s="25"/>
      <c r="I6" s="25"/>
      <c r="J6" s="25"/>
      <c r="K6" s="25"/>
      <c r="L6" s="25"/>
      <c r="M6" s="34" t="s">
        <v>8</v>
      </c>
      <c r="N6" s="35" t="s">
        <v>9</v>
      </c>
      <c r="O6" s="35" t="s">
        <v>10</v>
      </c>
      <c r="P6" s="25"/>
      <c r="Q6" s="25"/>
      <c r="R6" s="25"/>
      <c r="S6" s="25"/>
    </row>
    <row r="7" spans="1:19" ht="12.75" customHeight="1">
      <c r="A7" s="16"/>
      <c r="B7" s="3"/>
      <c r="C7" s="3"/>
      <c r="D7" s="45" t="s">
        <v>11</v>
      </c>
      <c r="E7" s="57"/>
      <c r="F7" s="25"/>
      <c r="G7" s="25"/>
      <c r="H7" s="25"/>
      <c r="I7" s="25"/>
      <c r="J7" s="25"/>
      <c r="K7" s="25"/>
      <c r="L7" s="25"/>
      <c r="M7" s="38">
        <f>Startmengde</f>
        <v>0</v>
      </c>
      <c r="N7" s="64"/>
      <c r="O7" s="125"/>
      <c r="P7" s="25"/>
      <c r="Q7" s="25"/>
      <c r="R7" s="25"/>
      <c r="S7" s="25"/>
    </row>
    <row r="8" spans="1:19" ht="12.75" customHeight="1">
      <c r="A8" s="16"/>
      <c r="B8" s="3"/>
      <c r="C8" s="3"/>
      <c r="D8" s="45" t="s">
        <v>12</v>
      </c>
      <c r="E8" s="62"/>
      <c r="F8" s="25"/>
      <c r="G8" s="25"/>
      <c r="H8" s="25"/>
      <c r="I8" s="25"/>
      <c r="J8" s="25"/>
      <c r="K8" s="25"/>
      <c r="L8" s="25"/>
      <c r="M8" s="38">
        <f aca="true" t="shared" si="0" ref="M8:M17">+M7+Intervall</f>
        <v>0</v>
      </c>
      <c r="N8" s="64"/>
      <c r="O8" s="125"/>
      <c r="P8" s="25"/>
      <c r="Q8" s="25"/>
      <c r="R8" s="25"/>
      <c r="S8" s="25"/>
    </row>
    <row r="9" spans="1:19" ht="12.75" customHeight="1">
      <c r="A9" s="17"/>
      <c r="B9" s="4"/>
      <c r="C9" s="4"/>
      <c r="D9" s="46" t="s">
        <v>13</v>
      </c>
      <c r="E9" s="63"/>
      <c r="F9" s="25"/>
      <c r="G9" s="25"/>
      <c r="H9" s="25"/>
      <c r="I9" s="25"/>
      <c r="J9" s="25"/>
      <c r="K9" s="25"/>
      <c r="L9" s="25"/>
      <c r="M9" s="38">
        <f t="shared" si="0"/>
        <v>0</v>
      </c>
      <c r="N9" s="64"/>
      <c r="O9" s="125"/>
      <c r="P9" s="25"/>
      <c r="Q9" s="25"/>
      <c r="R9" s="25"/>
      <c r="S9" s="25"/>
    </row>
    <row r="10" spans="1:19" ht="12.75" customHeight="1">
      <c r="A10" s="206" t="s">
        <v>14</v>
      </c>
      <c r="B10" s="207"/>
      <c r="C10" s="207"/>
      <c r="D10" s="207"/>
      <c r="E10" s="19"/>
      <c r="F10" s="25"/>
      <c r="G10" s="25"/>
      <c r="H10" s="25"/>
      <c r="I10" s="25"/>
      <c r="J10" s="25"/>
      <c r="K10" s="25"/>
      <c r="L10" s="25"/>
      <c r="M10" s="38">
        <f t="shared" si="0"/>
        <v>0</v>
      </c>
      <c r="N10" s="64"/>
      <c r="O10" s="125"/>
      <c r="P10" s="25"/>
      <c r="Q10" s="25"/>
      <c r="R10" s="25"/>
      <c r="S10" s="25"/>
    </row>
    <row r="11" spans="1:19" ht="12.75" customHeight="1">
      <c r="A11" s="20"/>
      <c r="B11" s="21"/>
      <c r="C11" s="21"/>
      <c r="D11" s="21"/>
      <c r="E11" s="22"/>
      <c r="F11" s="25"/>
      <c r="G11" s="25"/>
      <c r="H11" s="25"/>
      <c r="I11" s="25"/>
      <c r="J11" s="25"/>
      <c r="K11" s="25"/>
      <c r="L11" s="25"/>
      <c r="M11" s="38">
        <f t="shared" si="0"/>
        <v>0</v>
      </c>
      <c r="N11" s="64"/>
      <c r="O11" s="125"/>
      <c r="P11" s="25"/>
      <c r="Q11" s="25"/>
      <c r="R11" s="25"/>
      <c r="S11" s="25"/>
    </row>
    <row r="12" spans="1:19" ht="12.75" customHeight="1">
      <c r="A12" s="16"/>
      <c r="B12" s="3"/>
      <c r="C12" s="3"/>
      <c r="D12" s="47" t="s">
        <v>84</v>
      </c>
      <c r="E12" s="59"/>
      <c r="F12" s="25"/>
      <c r="G12" s="25"/>
      <c r="H12" s="25"/>
      <c r="I12" s="25"/>
      <c r="J12" s="25"/>
      <c r="K12" s="25"/>
      <c r="L12" s="25"/>
      <c r="M12" s="38">
        <f t="shared" si="0"/>
        <v>0</v>
      </c>
      <c r="N12" s="64"/>
      <c r="O12" s="125"/>
      <c r="P12" s="25"/>
      <c r="Q12" s="25"/>
      <c r="R12" s="25"/>
      <c r="S12" s="25"/>
    </row>
    <row r="13" spans="1:19" ht="12.75" customHeight="1">
      <c r="A13" s="17"/>
      <c r="B13" s="4"/>
      <c r="C13" s="4"/>
      <c r="D13" s="46" t="s">
        <v>79</v>
      </c>
      <c r="E13" s="60"/>
      <c r="F13" s="25"/>
      <c r="G13" s="25"/>
      <c r="H13" s="25"/>
      <c r="I13" s="25"/>
      <c r="J13" s="25"/>
      <c r="K13" s="25"/>
      <c r="L13" s="25"/>
      <c r="M13" s="38">
        <f t="shared" si="0"/>
        <v>0</v>
      </c>
      <c r="N13" s="64"/>
      <c r="O13" s="125"/>
      <c r="P13" s="25"/>
      <c r="Q13" s="25"/>
      <c r="R13" s="25"/>
      <c r="S13" s="25"/>
    </row>
    <row r="14" spans="1:19" ht="12.75" customHeight="1">
      <c r="A14" s="16"/>
      <c r="B14" s="47" t="s">
        <v>15</v>
      </c>
      <c r="C14" s="61" t="s">
        <v>88</v>
      </c>
      <c r="D14" s="47" t="s">
        <v>16</v>
      </c>
      <c r="E14" s="58"/>
      <c r="F14" s="25"/>
      <c r="G14" s="25"/>
      <c r="H14" s="25"/>
      <c r="I14" s="25"/>
      <c r="J14" s="25"/>
      <c r="K14" s="25"/>
      <c r="L14" s="25"/>
      <c r="M14" s="38">
        <f t="shared" si="0"/>
        <v>0</v>
      </c>
      <c r="N14" s="64"/>
      <c r="O14" s="125"/>
      <c r="P14" s="25"/>
      <c r="Q14" s="25"/>
      <c r="R14" s="25"/>
      <c r="S14" s="25"/>
    </row>
    <row r="15" spans="1:19" ht="12.75" customHeight="1">
      <c r="A15" s="17"/>
      <c r="B15" s="4"/>
      <c r="C15" s="18"/>
      <c r="D15" s="46" t="str">
        <f>"Solgt mengde "&amp;IF(C14=0,"",C14)</f>
        <v>Solgt mengde utlandet</v>
      </c>
      <c r="E15" s="60"/>
      <c r="F15" s="25"/>
      <c r="G15" s="25"/>
      <c r="H15" s="25"/>
      <c r="I15" s="25"/>
      <c r="J15" s="25"/>
      <c r="K15" s="25"/>
      <c r="L15" s="25"/>
      <c r="M15" s="38">
        <f t="shared" si="0"/>
        <v>0</v>
      </c>
      <c r="N15" s="64"/>
      <c r="O15" s="125"/>
      <c r="P15" s="25"/>
      <c r="Q15" s="25"/>
      <c r="R15" s="25"/>
      <c r="S15" s="25"/>
    </row>
    <row r="16" spans="1:19" ht="12.75" customHeight="1">
      <c r="A16" s="164" t="s">
        <v>78</v>
      </c>
      <c r="B16" s="127"/>
      <c r="C16" s="128"/>
      <c r="D16" s="129"/>
      <c r="E16" s="165"/>
      <c r="F16" s="26"/>
      <c r="G16" s="25"/>
      <c r="H16" s="25"/>
      <c r="I16" s="25"/>
      <c r="J16" s="25"/>
      <c r="K16" s="25"/>
      <c r="L16" s="25"/>
      <c r="M16" s="38">
        <f t="shared" si="0"/>
        <v>0</v>
      </c>
      <c r="N16" s="64"/>
      <c r="O16" s="125"/>
      <c r="P16" s="25"/>
      <c r="Q16" s="25"/>
      <c r="R16" s="25"/>
      <c r="S16" s="25"/>
    </row>
    <row r="17" spans="1:19" ht="12.75" customHeight="1">
      <c r="A17" s="166"/>
      <c r="B17" s="26"/>
      <c r="C17" s="26"/>
      <c r="D17" s="89" t="s">
        <v>47</v>
      </c>
      <c r="E17" s="167"/>
      <c r="F17" s="26"/>
      <c r="G17" s="25"/>
      <c r="H17" s="25"/>
      <c r="I17" s="25"/>
      <c r="J17" s="25"/>
      <c r="K17" s="25"/>
      <c r="L17" s="25"/>
      <c r="M17" s="36">
        <f t="shared" si="0"/>
        <v>0</v>
      </c>
      <c r="N17" s="65"/>
      <c r="O17" s="126"/>
      <c r="P17" s="25"/>
      <c r="Q17" s="25"/>
      <c r="R17" s="25"/>
      <c r="S17" s="25"/>
    </row>
    <row r="18" spans="1:19" ht="12.75" customHeight="1">
      <c r="A18" s="166"/>
      <c r="B18" s="26"/>
      <c r="C18" s="26"/>
      <c r="D18" s="89" t="s">
        <v>48</v>
      </c>
      <c r="E18" s="167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ht="12.75" customHeight="1">
      <c r="A19" s="168"/>
      <c r="B19" s="169"/>
      <c r="C19" s="169"/>
      <c r="D19" s="170" t="s">
        <v>49</v>
      </c>
      <c r="E19" s="171"/>
      <c r="F19" s="25"/>
      <c r="G19" s="25"/>
      <c r="H19" s="25"/>
      <c r="I19" s="25"/>
      <c r="J19" s="25"/>
      <c r="K19" s="25"/>
      <c r="L19" s="28"/>
      <c r="M19" s="28"/>
      <c r="N19" s="37"/>
      <c r="O19" s="37"/>
      <c r="P19" s="25"/>
      <c r="Q19" s="25"/>
      <c r="R19" s="25"/>
      <c r="S19" s="25"/>
    </row>
    <row r="20" spans="1:19" ht="12.75" customHeight="1">
      <c r="A20" s="25"/>
      <c r="B20" s="25"/>
      <c r="C20" s="25"/>
      <c r="D20" s="25"/>
      <c r="E20" s="29"/>
      <c r="F20" s="25"/>
      <c r="G20" s="25"/>
      <c r="H20" s="25"/>
      <c r="I20" s="25"/>
      <c r="J20" s="25"/>
      <c r="K20" s="25"/>
      <c r="L20" s="28"/>
      <c r="M20" s="27"/>
      <c r="N20" s="27"/>
      <c r="O20" s="27"/>
      <c r="P20" s="25"/>
      <c r="Q20" s="25"/>
      <c r="R20" s="25"/>
      <c r="S20" s="25"/>
    </row>
    <row r="21" spans="1:19" ht="12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ht="12.75">
      <c r="A23" s="203"/>
      <c r="B23" s="204"/>
      <c r="C23" s="204"/>
      <c r="D23" s="204"/>
      <c r="E23" s="205"/>
      <c r="F23" s="184"/>
      <c r="G23" s="184"/>
      <c r="H23" s="184"/>
      <c r="I23" s="184"/>
      <c r="J23" s="184"/>
      <c r="K23" s="25"/>
      <c r="L23" s="25"/>
      <c r="M23" s="25"/>
      <c r="N23" s="25"/>
      <c r="O23" s="25"/>
      <c r="P23" s="25"/>
      <c r="Q23" s="25"/>
      <c r="R23" s="25"/>
      <c r="S23" s="25"/>
    </row>
    <row r="24" spans="1:19" ht="12.75">
      <c r="A24" s="191" t="s">
        <v>90</v>
      </c>
      <c r="B24" s="187"/>
      <c r="C24" s="187"/>
      <c r="D24" s="187"/>
      <c r="E24" s="187"/>
      <c r="F24" s="187"/>
      <c r="G24" s="187"/>
      <c r="H24" s="192" t="s">
        <v>96</v>
      </c>
      <c r="I24" s="192" t="s">
        <v>8</v>
      </c>
      <c r="J24" s="193" t="s">
        <v>91</v>
      </c>
      <c r="K24" s="25"/>
      <c r="L24" s="25"/>
      <c r="M24" s="25"/>
      <c r="N24" s="25"/>
      <c r="O24" s="25"/>
      <c r="P24" s="25"/>
      <c r="Q24" s="25"/>
      <c r="R24" s="25"/>
      <c r="S24" s="25"/>
    </row>
    <row r="25" spans="1:19" ht="12.75">
      <c r="A25" s="194"/>
      <c r="B25" s="189" t="str">
        <f>"Inntekt "&amp;E4&amp;" (pris "&amp;E4&amp;" x mengde "&amp;E4&amp;")"</f>
        <v>Inntekt hjemme (pris hjemme x mengde hjemme)</v>
      </c>
      <c r="C25" s="189"/>
      <c r="D25" s="189"/>
      <c r="E25" s="189"/>
      <c r="F25" s="189"/>
      <c r="G25" s="189"/>
      <c r="H25" s="172"/>
      <c r="I25" s="201"/>
      <c r="J25" s="195">
        <f>H25*I25</f>
        <v>0</v>
      </c>
      <c r="K25" s="25"/>
      <c r="L25" s="25"/>
      <c r="M25" s="25"/>
      <c r="N25" s="25"/>
      <c r="O25" s="25"/>
      <c r="P25" s="25"/>
      <c r="Q25" s="25"/>
      <c r="R25" s="25"/>
      <c r="S25" s="25"/>
    </row>
    <row r="26" spans="1:19" ht="12.75">
      <c r="A26" s="194" t="s">
        <v>92</v>
      </c>
      <c r="B26" s="183">
        <f>IF(pm2=0,"","Inntekt "&amp;C14&amp;" (pris "&amp;C14&amp;" x mengde "&amp;C14&amp;")")</f>
      </c>
      <c r="C26" s="183"/>
      <c r="D26" s="183"/>
      <c r="E26" s="183"/>
      <c r="F26" s="183"/>
      <c r="G26" s="183"/>
      <c r="H26" s="173"/>
      <c r="I26" s="60"/>
      <c r="J26" s="196">
        <f>H26*I26</f>
        <v>0</v>
      </c>
      <c r="K26" s="25"/>
      <c r="L26" s="25"/>
      <c r="M26" s="25"/>
      <c r="N26" s="25"/>
      <c r="O26" s="25"/>
      <c r="P26" s="25"/>
      <c r="Q26" s="25"/>
      <c r="R26" s="25"/>
      <c r="S26" s="25"/>
    </row>
    <row r="27" spans="1:19" ht="12.75">
      <c r="A27" s="197" t="s">
        <v>93</v>
      </c>
      <c r="B27" s="190" t="str">
        <f>"Sum Inntekt"</f>
        <v>Sum Inntekt</v>
      </c>
      <c r="C27" s="189"/>
      <c r="D27" s="189"/>
      <c r="E27" s="189"/>
      <c r="F27" s="189"/>
      <c r="G27" s="189"/>
      <c r="H27" s="189"/>
      <c r="I27" s="189"/>
      <c r="J27" s="198">
        <f>SUM(J25:J26)</f>
        <v>0</v>
      </c>
      <c r="K27" s="25"/>
      <c r="L27" s="25"/>
      <c r="M27" s="25"/>
      <c r="N27" s="25"/>
      <c r="O27" s="25"/>
      <c r="P27" s="25"/>
      <c r="Q27" s="25"/>
      <c r="R27" s="25"/>
      <c r="S27" s="25"/>
    </row>
    <row r="28" spans="1:19" ht="12.75">
      <c r="A28" s="194" t="s">
        <v>94</v>
      </c>
      <c r="B28" s="185" t="str">
        <f>"Sum enhetskostnader ved "&amp;IF(I28=0," ",I28&amp;" enheter")</f>
        <v>Sum enhetskostnader ved  </v>
      </c>
      <c r="C28" s="183"/>
      <c r="D28" s="183"/>
      <c r="E28" s="183"/>
      <c r="F28" s="183"/>
      <c r="G28" s="183"/>
      <c r="H28" s="173"/>
      <c r="I28" s="188">
        <f>SUM(I25:I26)</f>
        <v>0</v>
      </c>
      <c r="J28" s="196">
        <f>H28*I28</f>
        <v>0</v>
      </c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12.75">
      <c r="A29" s="197"/>
      <c r="B29" s="186" t="str">
        <f>IF(J29&lt;0,"Underskudd ","Overskudd "&amp;"(sum inntekter - sum kostnader)")</f>
        <v>Overskudd (sum inntekter - sum kostnader)</v>
      </c>
      <c r="C29" s="187"/>
      <c r="D29" s="187"/>
      <c r="E29" s="187"/>
      <c r="F29" s="187"/>
      <c r="G29" s="187"/>
      <c r="H29" s="187"/>
      <c r="I29" s="187"/>
      <c r="J29" s="199">
        <f>J27-J28</f>
        <v>0</v>
      </c>
      <c r="K29" s="25"/>
      <c r="L29" s="25"/>
      <c r="M29" s="25"/>
      <c r="N29" s="25"/>
      <c r="O29" s="25"/>
      <c r="P29" s="25"/>
      <c r="Q29" s="25"/>
      <c r="R29" s="25"/>
      <c r="S29" s="25"/>
    </row>
    <row r="30" spans="1:19" ht="12.75">
      <c r="A30" s="194" t="s">
        <v>94</v>
      </c>
      <c r="B30" s="185" t="str">
        <f>"Variable enhetskostnader ved "&amp;IF(I28=0," ",I28&amp;" enheter")</f>
        <v>Variable enhetskostnader ved  </v>
      </c>
      <c r="C30" s="183"/>
      <c r="D30" s="183"/>
      <c r="E30" s="183"/>
      <c r="F30" s="183"/>
      <c r="G30" s="183"/>
      <c r="H30" s="173"/>
      <c r="I30" s="188">
        <f>SUM(I25:I26)</f>
        <v>0</v>
      </c>
      <c r="J30" s="196">
        <f>H30*I30</f>
        <v>0</v>
      </c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12.75">
      <c r="A31" s="200" t="s">
        <v>93</v>
      </c>
      <c r="B31" s="186" t="s">
        <v>95</v>
      </c>
      <c r="C31" s="187"/>
      <c r="D31" s="187"/>
      <c r="E31" s="187"/>
      <c r="F31" s="187"/>
      <c r="G31" s="187"/>
      <c r="H31" s="187"/>
      <c r="I31" s="187"/>
      <c r="J31" s="199">
        <f>IF(J30=0,0,J25+J26-J30)</f>
        <v>0</v>
      </c>
      <c r="K31" s="25"/>
      <c r="L31" s="25"/>
      <c r="M31" s="25"/>
      <c r="N31" s="25"/>
      <c r="O31" s="25"/>
      <c r="P31" s="25"/>
      <c r="Q31" s="25"/>
      <c r="R31" s="25"/>
      <c r="S31" s="25"/>
    </row>
    <row r="32" spans="1:27" ht="12.75">
      <c r="A32" s="184"/>
      <c r="B32" s="184"/>
      <c r="C32" s="184"/>
      <c r="D32" s="184"/>
      <c r="E32" s="184"/>
      <c r="F32" s="184"/>
      <c r="G32" s="184"/>
      <c r="H32" s="184"/>
      <c r="I32" s="184"/>
      <c r="J32" s="25"/>
      <c r="K32" s="25"/>
      <c r="L32" s="25"/>
      <c r="M32" s="25"/>
      <c r="N32" s="25"/>
      <c r="O32" s="25"/>
      <c r="P32" s="25"/>
      <c r="Q32" s="25"/>
      <c r="R32" s="25"/>
      <c r="S32" s="25"/>
      <c r="AA32" s="1">
        <f>IF(D3=0,"","Navn/oppgavenummer: "&amp;D3)</f>
      </c>
    </row>
    <row r="33" ht="13.5" thickBot="1"/>
    <row r="34" spans="1:52" ht="16.5" customHeight="1">
      <c r="A34" s="66" t="s">
        <v>17</v>
      </c>
      <c r="B34" s="66"/>
      <c r="C34" s="67"/>
      <c r="D34" s="67"/>
      <c r="E34" s="67"/>
      <c r="F34" s="67"/>
      <c r="G34" s="67"/>
      <c r="H34" s="67"/>
      <c r="I34" s="68"/>
      <c r="J34" s="68"/>
      <c r="P34" s="2"/>
      <c r="T34" s="208" t="s">
        <v>89</v>
      </c>
      <c r="U34" s="208"/>
      <c r="V34" s="208"/>
      <c r="W34" s="208"/>
      <c r="AA34" s="5" t="s">
        <v>77</v>
      </c>
      <c r="AB34" s="7"/>
      <c r="AC34" s="7"/>
      <c r="AD34" s="7"/>
      <c r="AE34" s="7"/>
      <c r="AF34" s="6"/>
      <c r="AG34" s="6"/>
      <c r="AH34" s="6"/>
      <c r="AI34" s="7"/>
      <c r="AJ34" s="7"/>
      <c r="AK34" s="7"/>
      <c r="AL34" s="7"/>
      <c r="AM34" s="148">
        <f>IF(E12=0,"","Resultat "&amp;C14&amp;" må regnes manuelt")</f>
      </c>
      <c r="AZ34" s="1">
        <f>IF(N15=0,"",N15)</f>
      </c>
    </row>
    <row r="35" spans="1:39" ht="12.75">
      <c r="A35" s="108"/>
      <c r="B35" s="70" t="s">
        <v>18</v>
      </c>
      <c r="C35" s="69" t="s">
        <v>19</v>
      </c>
      <c r="D35" s="71" t="s">
        <v>20</v>
      </c>
      <c r="E35" s="69" t="s">
        <v>46</v>
      </c>
      <c r="F35" s="69" t="s">
        <v>22</v>
      </c>
      <c r="G35" s="69" t="s">
        <v>23</v>
      </c>
      <c r="H35" s="69" t="s">
        <v>24</v>
      </c>
      <c r="I35" s="69" t="s">
        <v>27</v>
      </c>
      <c r="J35" s="69" t="s">
        <v>33</v>
      </c>
      <c r="P35" s="2"/>
      <c r="Q35" s="2"/>
      <c r="R35" s="2"/>
      <c r="T35" s="70"/>
      <c r="U35" s="70" t="str">
        <f>IF(C14=0,"","Pris")</f>
        <v>Pris</v>
      </c>
      <c r="V35" s="70" t="str">
        <f>IF(C14=0,"","Inntekt")</f>
        <v>Inntekt</v>
      </c>
      <c r="W35" s="69" t="s">
        <v>21</v>
      </c>
      <c r="AA35" s="39">
        <f>IF(T35=0,"",T35)</f>
      </c>
      <c r="AB35" s="40" t="s">
        <v>21</v>
      </c>
      <c r="AC35" s="40" t="s">
        <v>63</v>
      </c>
      <c r="AD35" s="40" t="str">
        <f>IF(E35=0,"",E35)</f>
        <v>Sum faste </v>
      </c>
      <c r="AE35" s="40" t="s">
        <v>64</v>
      </c>
      <c r="AF35" s="40" t="str">
        <f>IF(F35=0,"",F35)</f>
        <v>Sum var.</v>
      </c>
      <c r="AG35" s="40" t="s">
        <v>66</v>
      </c>
      <c r="AH35" s="40" t="str">
        <f>IF(G35=0,"",G35)</f>
        <v>Sum </v>
      </c>
      <c r="AI35" s="40" t="s">
        <v>66</v>
      </c>
      <c r="AJ35" s="40" t="str">
        <f>IF(I35=0,"",I35)</f>
        <v>Resultat</v>
      </c>
      <c r="AK35" s="40" t="s">
        <v>68</v>
      </c>
      <c r="AL35" s="40" t="s">
        <v>70</v>
      </c>
      <c r="AM35" s="41" t="s">
        <v>71</v>
      </c>
    </row>
    <row r="36" spans="1:52" ht="13.5" thickBot="1">
      <c r="A36" s="82" t="s">
        <v>8</v>
      </c>
      <c r="B36" s="73" t="str">
        <f>E4</f>
        <v>hjemme</v>
      </c>
      <c r="C36" s="73" t="str">
        <f>E4</f>
        <v>hjemme</v>
      </c>
      <c r="D36" s="73" t="str">
        <f>E4</f>
        <v>hjemme</v>
      </c>
      <c r="E36" s="72" t="s">
        <v>26</v>
      </c>
      <c r="F36" s="74" t="s">
        <v>26</v>
      </c>
      <c r="G36" s="72" t="s">
        <v>26</v>
      </c>
      <c r="H36" s="72" t="s">
        <v>26</v>
      </c>
      <c r="I36" s="72">
        <f>IF(pm2&gt;0,"hjemme","")</f>
      </c>
      <c r="J36" s="72">
        <f>IF(pm2&gt;0,"hjemme","")</f>
      </c>
      <c r="P36" s="2"/>
      <c r="Q36" s="2"/>
      <c r="R36" s="2"/>
      <c r="T36" s="82" t="s">
        <v>8</v>
      </c>
      <c r="U36" s="73" t="str">
        <f>C14</f>
        <v>utlandet</v>
      </c>
      <c r="V36" s="73" t="str">
        <f>C14</f>
        <v>utlandet</v>
      </c>
      <c r="W36" s="72" t="s">
        <v>25</v>
      </c>
      <c r="AA36" s="42" t="str">
        <f>IF(T36=0,"",T36)</f>
        <v>Mengde</v>
      </c>
      <c r="AB36" s="43" t="s">
        <v>25</v>
      </c>
      <c r="AC36" s="43" t="s">
        <v>25</v>
      </c>
      <c r="AD36" s="43" t="str">
        <f>IF(E36=0,"",E36)</f>
        <v>kostn.</v>
      </c>
      <c r="AE36" s="43" t="s">
        <v>65</v>
      </c>
      <c r="AF36" s="43" t="str">
        <f>IF(F36=0,"",F36)</f>
        <v>kostn.</v>
      </c>
      <c r="AG36" s="43" t="s">
        <v>67</v>
      </c>
      <c r="AH36" s="43" t="str">
        <f>IF(G36=0,"",G36)</f>
        <v>kostn.</v>
      </c>
      <c r="AI36" s="43" t="s">
        <v>26</v>
      </c>
      <c r="AJ36" s="43">
        <f>IF(I36=0,"",I36)</f>
      </c>
      <c r="AK36" s="43" t="s">
        <v>69</v>
      </c>
      <c r="AL36" s="43" t="s">
        <v>28</v>
      </c>
      <c r="AM36" s="44" t="s">
        <v>28</v>
      </c>
      <c r="AZ36" s="1">
        <f>IF(N16=0,"",N16)</f>
      </c>
    </row>
    <row r="37" spans="1:39" ht="12" customHeight="1">
      <c r="A37" s="83">
        <f>IF(T37&lt;=stoppmengde,T37,0)</f>
        <v>0</v>
      </c>
      <c r="B37" s="111">
        <f>E8</f>
        <v>0</v>
      </c>
      <c r="C37" s="75">
        <f>T37*B37</f>
        <v>0</v>
      </c>
      <c r="D37" s="75"/>
      <c r="E37" s="75">
        <f>FTK</f>
        <v>0</v>
      </c>
      <c r="F37" s="75">
        <f>IF(N7=0,IF(O7=0,VEK*m,M7*O7),N7)</f>
        <v>0</v>
      </c>
      <c r="G37" s="75">
        <f>IF(A37=0,0,E37+F37)</f>
        <v>0</v>
      </c>
      <c r="H37" s="75"/>
      <c r="I37" s="75">
        <f>IF(A37=0,0,C37-stk)</f>
        <v>0</v>
      </c>
      <c r="J37" s="75">
        <f>IF(A37=0,0,C37-vtk)</f>
        <v>0</v>
      </c>
      <c r="P37" s="2"/>
      <c r="Q37" s="2"/>
      <c r="R37" s="2"/>
      <c r="T37" s="83">
        <f>Startmengde</f>
        <v>0</v>
      </c>
      <c r="U37" s="111">
        <f>E14</f>
        <v>0</v>
      </c>
      <c r="V37" s="75">
        <f>IF(U37=0,0,U37*mm2)</f>
        <v>0</v>
      </c>
      <c r="W37" s="75">
        <f>IF(C37=0,0,C37+V37)</f>
        <v>0</v>
      </c>
      <c r="Y37" s="87">
        <f>IF(EP=0,"",IF(AX94=0,"",AX94))</f>
      </c>
      <c r="AA37" s="96">
        <f>IF(Startmengde="","",AR93)</f>
      </c>
      <c r="AB37" s="154">
        <f>IF(Startmengde="","",AS93)</f>
      </c>
      <c r="AC37" s="155">
        <f>IF(Startmengde="","",IF(EP=0,0,IF(AA37=0,0,AX93)))</f>
      </c>
      <c r="AD37" s="97">
        <f>IF(stoppmengde="","",AW93)</f>
      </c>
      <c r="AE37" s="97">
        <f>IF(EFTK=0,"",IF(BB93=0,"",BB93))</f>
      </c>
      <c r="AF37" s="97">
        <f>IF(AU93=0,"",AU93)</f>
      </c>
      <c r="AG37" s="97">
        <f>IF(EVK=0,"",IF(AZ93=0,"",AZ93))</f>
      </c>
      <c r="AH37" s="97">
        <f>IF(stoppmengde="","",AT93)</f>
      </c>
      <c r="AI37" s="97">
        <f>IF((EVK+EFTK)=0,"",IF(AY93=0,"",AY93))</f>
      </c>
      <c r="AJ37" s="155">
        <f>IF(mengde3="","",AV93)</f>
      </c>
      <c r="AK37" s="155">
        <f>IF((EVK+EFTK+EP)=0,"",IF(mengde3="","",BA93))</f>
      </c>
      <c r="AL37" s="155">
        <f>IF(mengde3="","",BC93)</f>
      </c>
      <c r="AM37" s="158">
        <f>IF((EVK+EFTK+EP)=0,"",IF(mengde3="","",BD93))</f>
      </c>
    </row>
    <row r="38" spans="1:39" ht="12" customHeight="1">
      <c r="A38" s="83"/>
      <c r="B38" s="111"/>
      <c r="C38" s="75"/>
      <c r="D38" s="75">
        <f>IF(stoppmengde&lt;=T37,0,C39-C37)</f>
        <v>0</v>
      </c>
      <c r="E38" s="75"/>
      <c r="F38" s="75"/>
      <c r="G38" s="75"/>
      <c r="H38" s="75">
        <f>IF(stoppmengde&lt;=T37,0,G39-G37)</f>
        <v>0</v>
      </c>
      <c r="I38" s="75"/>
      <c r="J38" s="75"/>
      <c r="P38" s="2"/>
      <c r="Q38" s="2"/>
      <c r="R38" s="2"/>
      <c r="T38" s="83"/>
      <c r="U38" s="111"/>
      <c r="V38" s="75"/>
      <c r="W38" s="75"/>
      <c r="AA38" s="98"/>
      <c r="AB38" s="155"/>
      <c r="AC38" s="155"/>
      <c r="AD38" s="97"/>
      <c r="AE38" s="97"/>
      <c r="AF38" s="97"/>
      <c r="AG38" s="97"/>
      <c r="AH38" s="97"/>
      <c r="AI38" s="97"/>
      <c r="AJ38" s="155"/>
      <c r="AK38" s="155"/>
      <c r="AL38" s="155"/>
      <c r="AM38" s="159"/>
    </row>
    <row r="39" spans="1:39" ht="12" customHeight="1">
      <c r="A39" s="83">
        <f>IF(T39&lt;=stoppmengde,T39,0)</f>
        <v>0</v>
      </c>
      <c r="B39" s="111">
        <f>IF(m&gt;stoppmengde,0,B37-$E$9)</f>
        <v>0</v>
      </c>
      <c r="C39" s="75">
        <f>IF(m&gt;stoppmengde,0,T39*B39)</f>
        <v>0</v>
      </c>
      <c r="D39" s="75"/>
      <c r="E39" s="75">
        <f>IF(m&gt;stoppmengde,0,FTK)</f>
        <v>0</v>
      </c>
      <c r="F39" s="75">
        <f>IF(m&gt;stoppmengde,0,IF(N8=0,IF(O8=0,VEK*m,M8*O8),N8))</f>
        <v>0</v>
      </c>
      <c r="G39" s="75">
        <f>IF(A39=0,0,E39+F39)</f>
        <v>0</v>
      </c>
      <c r="H39" s="75"/>
      <c r="I39" s="75">
        <f>IF(A39=0,0,C39-stk)</f>
        <v>0</v>
      </c>
      <c r="J39" s="75">
        <f>IF(A39=0,0,C39-vtk)</f>
        <v>0</v>
      </c>
      <c r="P39" s="2"/>
      <c r="Q39" s="2"/>
      <c r="R39" s="2"/>
      <c r="T39" s="83">
        <f>T37+Intervall</f>
        <v>0</v>
      </c>
      <c r="U39" s="111">
        <f>IF(m&gt;stoppmengde,0,U37)</f>
        <v>0</v>
      </c>
      <c r="V39" s="75">
        <f>IF(U39=0,0,U39*mm2)</f>
        <v>0</v>
      </c>
      <c r="W39" s="75">
        <f>IF(C39=0,0,C39+V39)</f>
        <v>0</v>
      </c>
      <c r="AA39" s="98">
        <f>IF(AR94=0,"",AR94)</f>
      </c>
      <c r="AB39" s="155">
        <f>IF(AA39="","",AS94)</f>
      </c>
      <c r="AC39" s="155">
        <f>IF(EP=0,"",IF(AA39="","",AX94))</f>
      </c>
      <c r="AD39" s="97">
        <f>IF(AW94=0,"",AW94)</f>
      </c>
      <c r="AE39" s="97">
        <f>IF(EFTK=0,"",IF(BB94=0,"",BB94))</f>
      </c>
      <c r="AF39" s="97">
        <f>IF(AU94=0,"",AU94)</f>
      </c>
      <c r="AG39" s="97">
        <f>IF(EVK=0,"",IF(AZ94=0,"",AZ94))</f>
      </c>
      <c r="AH39" s="97">
        <f>IF(AT94=0,"",AT94)</f>
      </c>
      <c r="AI39" s="97">
        <f>IF((EVK+EFTK)=0,"",IF(AY94=0,"",AY94))</f>
      </c>
      <c r="AJ39" s="155">
        <f>IF(mengde3="","",AV94)</f>
      </c>
      <c r="AK39" s="155">
        <f>IF((EVK+EFTK+EP)=0,"",IF(mengde3="","",BA94))</f>
      </c>
      <c r="AL39" s="155">
        <f>IF(mengde3="","",BC94)</f>
      </c>
      <c r="AM39" s="159">
        <f>IF((EVK+EFTK+EP)=0,"",IF(mengde3="","",BD94))</f>
      </c>
    </row>
    <row r="40" spans="1:39" ht="12" customHeight="1">
      <c r="A40" s="83"/>
      <c r="B40" s="111"/>
      <c r="C40" s="75"/>
      <c r="D40" s="75">
        <f>IF(stoppmengde&lt;=T39,0,C41-C39)</f>
        <v>0</v>
      </c>
      <c r="E40" s="75"/>
      <c r="F40" s="75"/>
      <c r="G40" s="75"/>
      <c r="H40" s="75">
        <f>IF(stoppmengde&lt;=T39,0,G41-G39)</f>
        <v>0</v>
      </c>
      <c r="I40" s="75"/>
      <c r="J40" s="75"/>
      <c r="P40" s="2"/>
      <c r="Q40" s="2"/>
      <c r="R40" s="2"/>
      <c r="T40" s="83"/>
      <c r="U40" s="111"/>
      <c r="V40" s="75"/>
      <c r="W40" s="75"/>
      <c r="AA40" s="98"/>
      <c r="AB40" s="155"/>
      <c r="AC40" s="155"/>
      <c r="AD40" s="97"/>
      <c r="AE40" s="97"/>
      <c r="AF40" s="97"/>
      <c r="AG40" s="97"/>
      <c r="AH40" s="97"/>
      <c r="AI40" s="97"/>
      <c r="AJ40" s="155"/>
      <c r="AK40" s="155"/>
      <c r="AL40" s="155"/>
      <c r="AM40" s="159"/>
    </row>
    <row r="41" spans="1:39" ht="12" customHeight="1">
      <c r="A41" s="83">
        <f>IF(T41&lt;=stoppmengde,T41,0)</f>
        <v>0</v>
      </c>
      <c r="B41" s="111">
        <f>IF(m&gt;stoppmengde,0,B39-$E$9)</f>
        <v>0</v>
      </c>
      <c r="C41" s="75">
        <f>IF(m&gt;stoppmengde,0,T41*B41)</f>
        <v>0</v>
      </c>
      <c r="D41" s="75"/>
      <c r="E41" s="75">
        <f>IF(m&gt;stoppmengde,0,FTK)</f>
        <v>0</v>
      </c>
      <c r="F41" s="75">
        <f>IF(m&gt;stoppmengde,0,IF(N9=0,IF(O9=0,VEK*m,M9*O9),N9))</f>
        <v>0</v>
      </c>
      <c r="G41" s="75">
        <f>IF(A41=0,0,E41+F41)</f>
        <v>0</v>
      </c>
      <c r="H41" s="75"/>
      <c r="I41" s="75">
        <f>IF(A41=0,0,C41-stk)</f>
        <v>0</v>
      </c>
      <c r="J41" s="75">
        <f>IF(A41=0,0,C41-vtk)</f>
        <v>0</v>
      </c>
      <c r="P41" s="2"/>
      <c r="Q41" s="2"/>
      <c r="R41" s="2"/>
      <c r="T41" s="83">
        <f>T39+Intervall</f>
        <v>0</v>
      </c>
      <c r="U41" s="111">
        <f>IF(m&gt;stoppmengde,0,U39)</f>
        <v>0</v>
      </c>
      <c r="V41" s="75">
        <f>IF(U41=0,0,U41*mm2)</f>
        <v>0</v>
      </c>
      <c r="W41" s="75">
        <f>IF(C41=0,0,C41+V41)</f>
        <v>0</v>
      </c>
      <c r="AA41" s="98">
        <f>IF(AR95=0,"",AR95)</f>
      </c>
      <c r="AB41" s="155">
        <f>IF(AA41="","",AS95)</f>
      </c>
      <c r="AC41" s="155">
        <f>IF(EP=0,"",IF(AA41="","",AX95))</f>
      </c>
      <c r="AD41" s="97">
        <f>IF(AW95=0,"",AW95)</f>
      </c>
      <c r="AE41" s="97">
        <f>IF(EFTK=0,"",IF(BB95=0,"",BB95))</f>
      </c>
      <c r="AF41" s="97">
        <f>IF(AU95=0,"",AU95)</f>
      </c>
      <c r="AG41" s="97">
        <f>IF(EVK=0,"",IF(AZ95=0,"",AZ95))</f>
      </c>
      <c r="AH41" s="97">
        <f>IF(AT95=0,"",AT95)</f>
      </c>
      <c r="AI41" s="97">
        <f>IF((EVK+EFTK)=0,"",IF(AY95=0,"",AY95))</f>
      </c>
      <c r="AJ41" s="155">
        <f>IF(mengde3="","",AV95)</f>
      </c>
      <c r="AK41" s="155">
        <f>IF((EVK+EFTK+EP)=0,"",IF(mengde3="","",BA95))</f>
      </c>
      <c r="AL41" s="155">
        <f>IF(mengde3="","",BC95)</f>
      </c>
      <c r="AM41" s="159">
        <f>IF((EVK+EFTK+EP)=0,"",IF(mengde3="","",BD95))</f>
      </c>
    </row>
    <row r="42" spans="1:39" ht="12" customHeight="1">
      <c r="A42" s="83"/>
      <c r="B42" s="111"/>
      <c r="C42" s="75"/>
      <c r="D42" s="75">
        <f>IF(stoppmengde&lt;=T41,0,C43-C41)</f>
        <v>0</v>
      </c>
      <c r="E42" s="75"/>
      <c r="F42" s="75"/>
      <c r="G42" s="75"/>
      <c r="H42" s="75">
        <f>IF(stoppmengde&lt;=T41,0,G43-G41)</f>
        <v>0</v>
      </c>
      <c r="I42" s="75"/>
      <c r="J42" s="75"/>
      <c r="P42" s="2"/>
      <c r="Q42" s="2"/>
      <c r="R42" s="2"/>
      <c r="T42" s="83"/>
      <c r="U42" s="111"/>
      <c r="V42" s="75"/>
      <c r="W42" s="75"/>
      <c r="AA42" s="98"/>
      <c r="AB42" s="155"/>
      <c r="AC42" s="155"/>
      <c r="AD42" s="97"/>
      <c r="AE42" s="97"/>
      <c r="AF42" s="97"/>
      <c r="AG42" s="97"/>
      <c r="AH42" s="97"/>
      <c r="AI42" s="97"/>
      <c r="AJ42" s="155"/>
      <c r="AK42" s="155"/>
      <c r="AL42" s="155"/>
      <c r="AM42" s="159"/>
    </row>
    <row r="43" spans="1:39" ht="12" customHeight="1">
      <c r="A43" s="83">
        <f>IF(T43&lt;=stoppmengde,T43,0)</f>
        <v>0</v>
      </c>
      <c r="B43" s="111">
        <f>IF(m&gt;stoppmengde,0,B41-$E$9)</f>
        <v>0</v>
      </c>
      <c r="C43" s="75">
        <f>IF(m&gt;stoppmengde,0,T43*B43)</f>
        <v>0</v>
      </c>
      <c r="D43" s="75"/>
      <c r="E43" s="75">
        <f>IF(m&gt;stoppmengde,0,FTK)</f>
        <v>0</v>
      </c>
      <c r="F43" s="75">
        <f>IF(m&gt;stoppmengde,0,IF(N10=0,IF(O10=0,VEK*m,M10*O10),N10))</f>
        <v>0</v>
      </c>
      <c r="G43" s="75">
        <f>IF(A43=0,0,E43+F43)</f>
        <v>0</v>
      </c>
      <c r="H43" s="75"/>
      <c r="I43" s="75">
        <f>IF(A43=0,0,C43-stk)</f>
        <v>0</v>
      </c>
      <c r="J43" s="75">
        <f>IF(A43=0,0,C43-vtk)</f>
        <v>0</v>
      </c>
      <c r="P43" s="2"/>
      <c r="Q43" s="2"/>
      <c r="R43" s="2"/>
      <c r="T43" s="83">
        <f>T41+Intervall</f>
        <v>0</v>
      </c>
      <c r="U43" s="111">
        <f>IF(m&gt;stoppmengde,0,U41)</f>
        <v>0</v>
      </c>
      <c r="V43" s="75">
        <f>IF(U43=0,0,U43*mm2)</f>
        <v>0</v>
      </c>
      <c r="W43" s="75">
        <f>IF(C43=0,0,C43+V43)</f>
        <v>0</v>
      </c>
      <c r="AA43" s="98">
        <f>IF(AR96=0,"",AR96)</f>
      </c>
      <c r="AB43" s="155">
        <f>IF(AA43="","",AS96)</f>
      </c>
      <c r="AC43" s="155">
        <f>IF(EP=0,"",IF(AA43="","",AX96))</f>
      </c>
      <c r="AD43" s="97">
        <f>IF(AW96=0,"",AW96)</f>
      </c>
      <c r="AE43" s="97">
        <f>IF(EFTK=0,"",IF(BB96=0,"",BB96))</f>
      </c>
      <c r="AF43" s="97">
        <f>IF(AU96=0,"",AU96)</f>
      </c>
      <c r="AG43" s="97">
        <f>IF(EVK=0,"",IF(AZ96=0,"",AZ96))</f>
      </c>
      <c r="AH43" s="97">
        <f>IF(AT96=0,"",AT96)</f>
      </c>
      <c r="AI43" s="97">
        <f>IF((EVK+EFTK)=0,"",IF(AY96=0,"",AY96))</f>
      </c>
      <c r="AJ43" s="155">
        <f>IF(mengde3="","",AV96)</f>
      </c>
      <c r="AK43" s="155">
        <f>IF((EVK+EFTK+EP)=0,"",IF(mengde3="","",BA96))</f>
      </c>
      <c r="AL43" s="155">
        <f>IF(mengde3="","",BC96)</f>
      </c>
      <c r="AM43" s="159">
        <f>IF((EVK+EFTK+EP)=0,"",IF(mengde3="","",BD96))</f>
      </c>
    </row>
    <row r="44" spans="1:39" ht="12" customHeight="1">
      <c r="A44" s="83"/>
      <c r="B44" s="111"/>
      <c r="C44" s="75"/>
      <c r="D44" s="75">
        <f>IF(stoppmengde&lt;=T43,0,C45-C43)</f>
        <v>0</v>
      </c>
      <c r="E44" s="75"/>
      <c r="F44" s="75"/>
      <c r="G44" s="75"/>
      <c r="H44" s="75">
        <f>IF(stoppmengde&lt;=T43,0,G45-G43)</f>
        <v>0</v>
      </c>
      <c r="I44" s="75"/>
      <c r="J44" s="75"/>
      <c r="P44" s="2"/>
      <c r="Q44" s="2"/>
      <c r="R44" s="2"/>
      <c r="T44" s="83"/>
      <c r="U44" s="111"/>
      <c r="V44" s="75"/>
      <c r="W44" s="75"/>
      <c r="AA44" s="98"/>
      <c r="AB44" s="155"/>
      <c r="AC44" s="155"/>
      <c r="AD44" s="97"/>
      <c r="AE44" s="97"/>
      <c r="AF44" s="97"/>
      <c r="AG44" s="97"/>
      <c r="AH44" s="97"/>
      <c r="AI44" s="97"/>
      <c r="AJ44" s="155"/>
      <c r="AK44" s="155"/>
      <c r="AL44" s="155"/>
      <c r="AM44" s="159"/>
    </row>
    <row r="45" spans="1:39" ht="12" customHeight="1">
      <c r="A45" s="83">
        <f>IF(T45&lt;=stoppmengde,T45,0)</f>
        <v>0</v>
      </c>
      <c r="B45" s="111">
        <f>IF(m&gt;stoppmengde,0,B43-$E$9)</f>
        <v>0</v>
      </c>
      <c r="C45" s="75">
        <f>IF(m&gt;stoppmengde,0,T45*B45)</f>
        <v>0</v>
      </c>
      <c r="D45" s="75"/>
      <c r="E45" s="75">
        <f>IF(m&gt;stoppmengde,0,FTK)</f>
        <v>0</v>
      </c>
      <c r="F45" s="75">
        <f>IF(m&gt;stoppmengde,0,IF(N11=0,IF(O11=0,VEK*m,M11*O11),N11))</f>
        <v>0</v>
      </c>
      <c r="G45" s="75">
        <f>IF(A45=0,0,E45+F45)</f>
        <v>0</v>
      </c>
      <c r="H45" s="75"/>
      <c r="I45" s="75">
        <f>IF(A45=0,0,C45-stk)</f>
        <v>0</v>
      </c>
      <c r="J45" s="75">
        <f>IF(A45=0,0,C45-vtk)</f>
        <v>0</v>
      </c>
      <c r="P45" s="2"/>
      <c r="Q45" s="2"/>
      <c r="R45" s="2"/>
      <c r="T45" s="83">
        <f>T43+Intervall</f>
        <v>0</v>
      </c>
      <c r="U45" s="111">
        <f>IF(m&gt;stoppmengde,0,U43)</f>
        <v>0</v>
      </c>
      <c r="V45" s="75">
        <f>IF(U45=0,0,U45*mm2)</f>
        <v>0</v>
      </c>
      <c r="W45" s="75">
        <f>IF(C45=0,0,C45+V45)</f>
        <v>0</v>
      </c>
      <c r="AA45" s="98">
        <f>IF(AR97=0,"",AR97)</f>
      </c>
      <c r="AB45" s="155">
        <f>IF(AA45="","",AS97)</f>
      </c>
      <c r="AC45" s="155">
        <f>IF(EP=0,"",IF(AA45="","",AX97))</f>
      </c>
      <c r="AD45" s="97">
        <f>IF(AW97=0,"",AW97)</f>
      </c>
      <c r="AE45" s="97">
        <f>IF(EFTK=0,"",IF(BB97=0,"",BB97))</f>
      </c>
      <c r="AF45" s="97">
        <f>IF(AU97=0,"",AU97)</f>
      </c>
      <c r="AG45" s="97">
        <f>IF(EVK=0,"",IF(AZ97=0,"",AZ97))</f>
      </c>
      <c r="AH45" s="97">
        <f>IF(AT97=0,"",AT97)</f>
      </c>
      <c r="AI45" s="97">
        <f>IF((EVK+EFTK)=0,"",IF(AY97=0,"",AY97))</f>
      </c>
      <c r="AJ45" s="155">
        <f>IF(mengde3="","",AV97)</f>
      </c>
      <c r="AK45" s="155">
        <f>IF((EVK+EFTK+EP)=0,"",IF(mengde3="","",BA97))</f>
      </c>
      <c r="AL45" s="155">
        <f>IF(mengde3="","",BC97)</f>
      </c>
      <c r="AM45" s="159">
        <f>IF((EVK+EFTK+EP)=0,"",IF(mengde3="","",BD97))</f>
      </c>
    </row>
    <row r="46" spans="1:39" ht="12" customHeight="1">
      <c r="A46" s="83"/>
      <c r="B46" s="111"/>
      <c r="C46" s="75"/>
      <c r="D46" s="75">
        <f>IF(stoppmengde&lt;=T45,0,C47-C45)</f>
        <v>0</v>
      </c>
      <c r="E46" s="75"/>
      <c r="F46" s="75"/>
      <c r="G46" s="75"/>
      <c r="H46" s="75">
        <f>IF(stoppmengde&lt;=T45,0,G47-G45)</f>
        <v>0</v>
      </c>
      <c r="I46" s="75"/>
      <c r="J46" s="75"/>
      <c r="P46" s="2"/>
      <c r="Q46" s="2"/>
      <c r="R46" s="2"/>
      <c r="T46" s="83"/>
      <c r="U46" s="111"/>
      <c r="V46" s="75"/>
      <c r="W46" s="75"/>
      <c r="AA46" s="98"/>
      <c r="AB46" s="155"/>
      <c r="AC46" s="155"/>
      <c r="AD46" s="97"/>
      <c r="AE46" s="97"/>
      <c r="AF46" s="97"/>
      <c r="AG46" s="97"/>
      <c r="AH46" s="97"/>
      <c r="AI46" s="97"/>
      <c r="AJ46" s="155"/>
      <c r="AK46" s="155"/>
      <c r="AL46" s="155"/>
      <c r="AM46" s="159"/>
    </row>
    <row r="47" spans="1:39" ht="12" customHeight="1">
      <c r="A47" s="83">
        <f>IF(T47&lt;=stoppmengde,T47,0)</f>
        <v>0</v>
      </c>
      <c r="B47" s="111">
        <f>IF(m&gt;stoppmengde,0,B45-$E$9)</f>
        <v>0</v>
      </c>
      <c r="C47" s="75">
        <f>IF(m&gt;stoppmengde,0,T47*B47)</f>
        <v>0</v>
      </c>
      <c r="D47" s="75"/>
      <c r="E47" s="75">
        <f>IF(m&gt;stoppmengde,0,FTK)</f>
        <v>0</v>
      </c>
      <c r="F47" s="75">
        <f>IF(m&gt;stoppmengde,0,IF(N12=0,IF(O12=0,VEK*m,M12*O12),N12))</f>
        <v>0</v>
      </c>
      <c r="G47" s="75">
        <f>IF(A47=0,0,E47+F47)</f>
        <v>0</v>
      </c>
      <c r="H47" s="75"/>
      <c r="I47" s="75">
        <f>IF(A47=0,0,C47-stk)</f>
        <v>0</v>
      </c>
      <c r="J47" s="75">
        <f>IF(A47=0,0,C47-vtk)</f>
        <v>0</v>
      </c>
      <c r="P47" s="2"/>
      <c r="Q47" s="2"/>
      <c r="R47" s="2"/>
      <c r="T47" s="83">
        <f>T45+Intervall</f>
        <v>0</v>
      </c>
      <c r="U47" s="111">
        <f>IF(m&gt;stoppmengde,0,U45)</f>
        <v>0</v>
      </c>
      <c r="V47" s="75">
        <f>IF(U47=0,0,U47*mm2)</f>
        <v>0</v>
      </c>
      <c r="W47" s="75">
        <f>IF(C47=0,0,C47+V47)</f>
        <v>0</v>
      </c>
      <c r="AA47" s="98">
        <f>IF(AR98=0,"",AR98)</f>
      </c>
      <c r="AB47" s="155">
        <f>IF(AA47="","",AS98)</f>
      </c>
      <c r="AC47" s="155">
        <f>IF(EP=0,"",IF(AA47="","",AX98))</f>
      </c>
      <c r="AD47" s="97">
        <f>IF(AW98=0,"",AW98)</f>
      </c>
      <c r="AE47" s="97">
        <f>IF(EFTK=0,"",IF(BB98=0,"",BB98))</f>
      </c>
      <c r="AF47" s="97">
        <f>IF(AU98=0,"",AU98)</f>
      </c>
      <c r="AG47" s="97">
        <f>IF(EVK=0,"",IF(AZ98=0,"",AZ98))</f>
      </c>
      <c r="AH47" s="97">
        <f>IF(AT98=0,"",AT98)</f>
      </c>
      <c r="AI47" s="97">
        <f>IF((EVK+EFTK)=0,"",IF(AY98=0,"",AY98))</f>
      </c>
      <c r="AJ47" s="155">
        <f>IF(mengde3="","",AV98)</f>
      </c>
      <c r="AK47" s="155">
        <f>IF((EVK+EFTK+EP)=0,"",IF(mengde3="","",BA98))</f>
      </c>
      <c r="AL47" s="155">
        <f>IF(mengde3="","",BC98)</f>
      </c>
      <c r="AM47" s="159">
        <f>IF((EVK+EFTK+EP)=0,"",IF(mengde3="","",BD98))</f>
      </c>
    </row>
    <row r="48" spans="1:39" ht="12" customHeight="1">
      <c r="A48" s="83"/>
      <c r="B48" s="111"/>
      <c r="C48" s="75"/>
      <c r="D48" s="75">
        <f>IF(stoppmengde&lt;=T47,0,C49-C47)</f>
        <v>0</v>
      </c>
      <c r="E48" s="75"/>
      <c r="F48" s="75"/>
      <c r="G48" s="75"/>
      <c r="H48" s="75">
        <f>IF(stoppmengde&lt;=T47,0,G49-G47)</f>
        <v>0</v>
      </c>
      <c r="I48" s="75"/>
      <c r="J48" s="75"/>
      <c r="P48" s="2"/>
      <c r="Q48" s="2"/>
      <c r="R48" s="2"/>
      <c r="T48" s="83"/>
      <c r="U48" s="111"/>
      <c r="V48" s="75"/>
      <c r="W48" s="75"/>
      <c r="AA48" s="98"/>
      <c r="AB48" s="155"/>
      <c r="AC48" s="155"/>
      <c r="AD48" s="97"/>
      <c r="AE48" s="97"/>
      <c r="AF48" s="97"/>
      <c r="AG48" s="97"/>
      <c r="AH48" s="97"/>
      <c r="AI48" s="97"/>
      <c r="AJ48" s="155"/>
      <c r="AK48" s="155"/>
      <c r="AL48" s="155"/>
      <c r="AM48" s="159"/>
    </row>
    <row r="49" spans="1:39" ht="12" customHeight="1">
      <c r="A49" s="83">
        <f>IF(T49&lt;=stoppmengde,T49,0)</f>
        <v>0</v>
      </c>
      <c r="B49" s="111">
        <f>IF(m&gt;stoppmengde,0,B47-$E$9)</f>
        <v>0</v>
      </c>
      <c r="C49" s="75">
        <f>IF(m&gt;stoppmengde,0,T49*B49)</f>
        <v>0</v>
      </c>
      <c r="D49" s="75"/>
      <c r="E49" s="75">
        <f>IF(m&gt;stoppmengde,0,FTK)</f>
        <v>0</v>
      </c>
      <c r="F49" s="75">
        <f>IF(m&gt;stoppmengde,0,IF(N13=0,IF(O13=0,VEK*m,M13*O13),N13))</f>
        <v>0</v>
      </c>
      <c r="G49" s="75">
        <f>IF(A49=0,0,E49+F49)</f>
        <v>0</v>
      </c>
      <c r="H49" s="75"/>
      <c r="I49" s="75">
        <f>IF(A49=0,0,C49-stk)</f>
        <v>0</v>
      </c>
      <c r="J49" s="75">
        <f>IF(A49=0,0,C49-vtk)</f>
        <v>0</v>
      </c>
      <c r="P49" s="2"/>
      <c r="Q49" s="2"/>
      <c r="R49" s="2"/>
      <c r="T49" s="83">
        <f>T47+Intervall</f>
        <v>0</v>
      </c>
      <c r="U49" s="111">
        <f>IF(m&gt;stoppmengde,0,U47)</f>
        <v>0</v>
      </c>
      <c r="V49" s="75">
        <f>IF(U49=0,0,U49*mm2)</f>
        <v>0</v>
      </c>
      <c r="W49" s="75">
        <f>IF(C49=0,0,C49+V49)</f>
        <v>0</v>
      </c>
      <c r="AA49" s="98">
        <f>IF(AR99=0,"",AR99)</f>
      </c>
      <c r="AB49" s="155">
        <f>IF(AA49="","",AS99)</f>
      </c>
      <c r="AC49" s="155">
        <f>IF(EP=0,"",IF(AA49="","",AX99))</f>
      </c>
      <c r="AD49" s="97">
        <f>IF(AW99=0,"",AW99)</f>
      </c>
      <c r="AE49" s="97">
        <f>IF(EFTK=0,"",IF(BB99=0,"",BB99))</f>
      </c>
      <c r="AF49" s="97">
        <f>IF(AU99=0,"",AU99)</f>
      </c>
      <c r="AG49" s="97">
        <f>IF(EVK=0,"",IF(AZ99=0,"",AZ99))</f>
      </c>
      <c r="AH49" s="97">
        <f>IF(AT99=0,"",AT99)</f>
      </c>
      <c r="AI49" s="97">
        <f>IF((EVK+EFTK)=0,"",IF(AY99=0,"",AY99))</f>
      </c>
      <c r="AJ49" s="155">
        <f>IF(mengde3="","",AV99)</f>
      </c>
      <c r="AK49" s="155">
        <f>IF((EVK+EFTK+EP)=0,"",IF(mengde3="","",BA99))</f>
      </c>
      <c r="AL49" s="155">
        <f>IF(mengde3="","",BC99)</f>
      </c>
      <c r="AM49" s="159">
        <f>IF((EVK+EFTK+EP)=0,"",IF(mengde3="","",BD99))</f>
      </c>
    </row>
    <row r="50" spans="1:39" ht="12" customHeight="1">
      <c r="A50" s="83"/>
      <c r="B50" s="111"/>
      <c r="C50" s="75"/>
      <c r="D50" s="75">
        <f>IF(stoppmengde&lt;=T49,0,C51-C49)</f>
        <v>0</v>
      </c>
      <c r="E50" s="75"/>
      <c r="F50" s="75"/>
      <c r="G50" s="75"/>
      <c r="H50" s="75">
        <f>IF(stoppmengde&lt;=T49,0,G51-G49)</f>
        <v>0</v>
      </c>
      <c r="I50" s="75"/>
      <c r="J50" s="75"/>
      <c r="P50" s="2"/>
      <c r="Q50" s="2"/>
      <c r="R50" s="2"/>
      <c r="T50" s="83"/>
      <c r="U50" s="111"/>
      <c r="V50" s="75"/>
      <c r="W50" s="75"/>
      <c r="AA50" s="98"/>
      <c r="AB50" s="155"/>
      <c r="AC50" s="155"/>
      <c r="AD50" s="97"/>
      <c r="AE50" s="97"/>
      <c r="AF50" s="97"/>
      <c r="AG50" s="97"/>
      <c r="AH50" s="97"/>
      <c r="AI50" s="97"/>
      <c r="AJ50" s="155"/>
      <c r="AK50" s="155"/>
      <c r="AL50" s="155"/>
      <c r="AM50" s="159"/>
    </row>
    <row r="51" spans="1:39" ht="12" customHeight="1">
      <c r="A51" s="83">
        <f>IF(T51&lt;=stoppmengde,T51,0)</f>
        <v>0</v>
      </c>
      <c r="B51" s="111">
        <f>IF(m&gt;stoppmengde,0,B49-$E$9)</f>
        <v>0</v>
      </c>
      <c r="C51" s="75">
        <f>IF(m&gt;stoppmengde,0,T51*B51)</f>
        <v>0</v>
      </c>
      <c r="D51" s="75"/>
      <c r="E51" s="75">
        <f>IF(m&gt;stoppmengde,0,FTK)</f>
        <v>0</v>
      </c>
      <c r="F51" s="75">
        <f>IF(m&gt;stoppmengde,0,IF(N14=0,IF(O14=0,VEK*m,M14*O14),N14))</f>
        <v>0</v>
      </c>
      <c r="G51" s="75">
        <f>IF(A51=0,0,E51+F51)</f>
        <v>0</v>
      </c>
      <c r="H51" s="75"/>
      <c r="I51" s="75">
        <f>IF(A51=0,0,C51-stk)</f>
        <v>0</v>
      </c>
      <c r="J51" s="75">
        <f>IF(A51=0,0,C51-vtk)</f>
        <v>0</v>
      </c>
      <c r="P51" s="2"/>
      <c r="Q51" s="2"/>
      <c r="R51" s="2"/>
      <c r="T51" s="83">
        <f>T49+Intervall</f>
        <v>0</v>
      </c>
      <c r="U51" s="111">
        <f>IF(m&gt;stoppmengde,0,U49)</f>
        <v>0</v>
      </c>
      <c r="V51" s="75">
        <f>IF(U51=0,0,U51*mm2)</f>
        <v>0</v>
      </c>
      <c r="W51" s="75">
        <f>IF(C51=0,0,C51+V51)</f>
        <v>0</v>
      </c>
      <c r="AA51" s="98">
        <f>IF(AR100=0,"",AR100)</f>
      </c>
      <c r="AB51" s="155">
        <f>IF(AA51="","",AS100)</f>
      </c>
      <c r="AC51" s="155">
        <f>IF(EP=0,"",IF(AA51="","",AX100))</f>
      </c>
      <c r="AD51" s="97">
        <f>IF(AW100=0,"",AW100)</f>
      </c>
      <c r="AE51" s="97">
        <f>IF(EFTK=0,"",IF(BB100=0,"",BB100))</f>
      </c>
      <c r="AF51" s="97">
        <f>IF(AU100=0,"",AU100)</f>
      </c>
      <c r="AG51" s="97">
        <f>IF(EVK=0,"",IF(AZ100=0,"",AZ100))</f>
      </c>
      <c r="AH51" s="97">
        <f>IF(AT100=0,"",AT100)</f>
      </c>
      <c r="AI51" s="97">
        <f>IF((EVK+EFTK)=0,"",IF(AY100=0,"",AY100))</f>
      </c>
      <c r="AJ51" s="155">
        <f>IF(mengde3="","",AV100)</f>
      </c>
      <c r="AK51" s="155">
        <f>IF((EVK+EFTK+EP)=0,"",IF(mengde3="","",BA100))</f>
      </c>
      <c r="AL51" s="155">
        <f>IF(mengde3="","",BC100)</f>
      </c>
      <c r="AM51" s="159">
        <f>IF((EVK+EFTK+EP)=0,"",IF(mengde3="","",BD100))</f>
      </c>
    </row>
    <row r="52" spans="1:39" ht="12" customHeight="1">
      <c r="A52" s="83"/>
      <c r="B52" s="111"/>
      <c r="C52" s="75"/>
      <c r="D52" s="75">
        <f>IF(stoppmengde&lt;=T51,0,C53-C51)</f>
        <v>0</v>
      </c>
      <c r="E52" s="75"/>
      <c r="F52" s="75"/>
      <c r="G52" s="75"/>
      <c r="H52" s="75">
        <f>IF(stoppmengde&lt;=T51,0,G53-G51)</f>
        <v>0</v>
      </c>
      <c r="I52" s="75"/>
      <c r="J52" s="75"/>
      <c r="P52" s="2"/>
      <c r="Q52" s="2"/>
      <c r="R52" s="2"/>
      <c r="T52" s="83"/>
      <c r="U52" s="111"/>
      <c r="V52" s="75"/>
      <c r="W52" s="75"/>
      <c r="AA52" s="98"/>
      <c r="AB52" s="155"/>
      <c r="AC52" s="155"/>
      <c r="AD52" s="97"/>
      <c r="AE52" s="97"/>
      <c r="AF52" s="97"/>
      <c r="AG52" s="97"/>
      <c r="AH52" s="97"/>
      <c r="AI52" s="97"/>
      <c r="AJ52" s="155"/>
      <c r="AK52" s="155"/>
      <c r="AL52" s="155"/>
      <c r="AM52" s="159"/>
    </row>
    <row r="53" spans="1:39" ht="12" customHeight="1">
      <c r="A53" s="83">
        <f>IF(T53&lt;=stoppmengde,T53,0)</f>
        <v>0</v>
      </c>
      <c r="B53" s="111">
        <f>IF(m&gt;stoppmengde,0,B51-$E$9)</f>
        <v>0</v>
      </c>
      <c r="C53" s="75">
        <f>IF(m&gt;stoppmengde,0,T53*B53)</f>
        <v>0</v>
      </c>
      <c r="D53" s="75"/>
      <c r="E53" s="75">
        <f>IF(m&gt;stoppmengde,0,FTK)</f>
        <v>0</v>
      </c>
      <c r="F53" s="75">
        <f>IF(m&gt;stoppmengde,0,IF(N15=0,IF(O15=0,VEK*m,M15*O15),N15))</f>
        <v>0</v>
      </c>
      <c r="G53" s="75">
        <f>IF(A53=0,0,E53+F53)</f>
        <v>0</v>
      </c>
      <c r="H53" s="75"/>
      <c r="I53" s="75">
        <f>IF(A53=0,0,C53-stk)</f>
        <v>0</v>
      </c>
      <c r="J53" s="75">
        <f>IF(A53=0,0,C53-vtk)</f>
        <v>0</v>
      </c>
      <c r="P53" s="2"/>
      <c r="Q53" s="2"/>
      <c r="R53" s="2"/>
      <c r="T53" s="83">
        <f>T51+Intervall</f>
        <v>0</v>
      </c>
      <c r="U53" s="111">
        <f>IF(m&gt;stoppmengde,0,U51)</f>
        <v>0</v>
      </c>
      <c r="V53" s="75">
        <f>IF(U53=0,0,U53*mm2)</f>
        <v>0</v>
      </c>
      <c r="W53" s="75">
        <f>IF(C53=0,0,C53+V53)</f>
        <v>0</v>
      </c>
      <c r="AA53" s="98">
        <f>IF(AR101=0,"",AR101)</f>
      </c>
      <c r="AB53" s="155">
        <f>IF(AA53="","",AS101)</f>
      </c>
      <c r="AC53" s="155">
        <f>IF(EP=0,"",IF(AA53="","",AX101))</f>
      </c>
      <c r="AD53" s="97">
        <f>IF(AW101=0,"",AW101)</f>
      </c>
      <c r="AE53" s="97">
        <f>IF(EFTK=0,"",IF(BB101=0,"",BB101))</f>
      </c>
      <c r="AF53" s="97">
        <f>IF(AU101=0,"",AU101)</f>
      </c>
      <c r="AG53" s="97">
        <f>IF(EVK=0,"",IF(AZ101=0,"",AZ101))</f>
      </c>
      <c r="AH53" s="97">
        <f>IF(AT101=0,"",AT101)</f>
      </c>
      <c r="AI53" s="97">
        <f>IF((EVK+EFTK)=0,"",IF(AY101=0,"",AY101))</f>
      </c>
      <c r="AJ53" s="155">
        <f>IF(mengde3="","",AV101)</f>
      </c>
      <c r="AK53" s="155">
        <f>IF((EVK+EFTK+EP)=0,"",IF(mengde3="","",BA101))</f>
      </c>
      <c r="AL53" s="155">
        <f>IF(mengde3="","",BC101)</f>
      </c>
      <c r="AM53" s="159">
        <f>IF((EVK+EFTK+EP)=0,"",IF(mengde3="","",BD101))</f>
      </c>
    </row>
    <row r="54" spans="1:39" ht="12" customHeight="1">
      <c r="A54" s="83"/>
      <c r="B54" s="111"/>
      <c r="C54" s="75"/>
      <c r="D54" s="75">
        <f>IF(stoppmengde&lt;=T53,0,C55-C53)</f>
        <v>0</v>
      </c>
      <c r="E54" s="75"/>
      <c r="F54" s="75"/>
      <c r="G54" s="75"/>
      <c r="H54" s="75">
        <f>IF(stoppmengde&lt;=T53,0,G55-G53)</f>
        <v>0</v>
      </c>
      <c r="I54" s="75"/>
      <c r="J54" s="75"/>
      <c r="P54" s="2"/>
      <c r="Q54" s="2"/>
      <c r="R54" s="2"/>
      <c r="T54" s="83"/>
      <c r="U54" s="111"/>
      <c r="V54" s="75"/>
      <c r="W54" s="75"/>
      <c r="AA54" s="98"/>
      <c r="AB54" s="155"/>
      <c r="AC54" s="155"/>
      <c r="AD54" s="97"/>
      <c r="AE54" s="97"/>
      <c r="AF54" s="97"/>
      <c r="AG54" s="97"/>
      <c r="AH54" s="97"/>
      <c r="AI54" s="97"/>
      <c r="AJ54" s="155"/>
      <c r="AK54" s="155"/>
      <c r="AL54" s="155"/>
      <c r="AM54" s="159"/>
    </row>
    <row r="55" spans="1:39" ht="12" customHeight="1">
      <c r="A55" s="83">
        <f>IF(T55&lt;=stoppmengde,T55,0)</f>
        <v>0</v>
      </c>
      <c r="B55" s="111">
        <f>IF(m&gt;stoppmengde,0,B53-$E$9)</f>
        <v>0</v>
      </c>
      <c r="C55" s="75">
        <f>IF(m&gt;stoppmengde,0,T55*B55)</f>
        <v>0</v>
      </c>
      <c r="D55" s="75"/>
      <c r="E55" s="75">
        <f>IF(m&gt;stoppmengde,0,FTK)</f>
        <v>0</v>
      </c>
      <c r="F55" s="75">
        <f>IF(m&gt;stoppmengde,0,IF(N16=0,IF(O16=0,VEK*m,M16*O16),N16))</f>
        <v>0</v>
      </c>
      <c r="G55" s="75">
        <f>IF(A55=0,0,E55+F55)</f>
        <v>0</v>
      </c>
      <c r="H55" s="75"/>
      <c r="I55" s="75">
        <f>IF(A55=0,0,C55-stk)</f>
        <v>0</v>
      </c>
      <c r="J55" s="75">
        <f>IF(A55=0,0,C55-vtk)</f>
        <v>0</v>
      </c>
      <c r="P55" s="2"/>
      <c r="Q55" s="2"/>
      <c r="R55" s="2"/>
      <c r="T55" s="83">
        <f>T53+Intervall</f>
        <v>0</v>
      </c>
      <c r="U55" s="111">
        <f>IF(m&gt;stoppmengde,0,U53)</f>
        <v>0</v>
      </c>
      <c r="V55" s="75">
        <f>IF(U55=0,0,U55*mm2)</f>
        <v>0</v>
      </c>
      <c r="W55" s="75">
        <f>IF(C55=0,0,C55+V55)</f>
        <v>0</v>
      </c>
      <c r="AA55" s="98">
        <f>IF(AR102=0,"",AR102)</f>
      </c>
      <c r="AB55" s="155">
        <f>IF(AA55="","",AS102)</f>
      </c>
      <c r="AC55" s="155">
        <f>IF(EP=0,"",IF(AA55="","",AX102))</f>
      </c>
      <c r="AD55" s="97">
        <f>IF(AW102=0,"",AW102)</f>
      </c>
      <c r="AE55" s="97">
        <f>IF(EFTK=0,"",IF(BB102=0,"",BB102))</f>
      </c>
      <c r="AF55" s="97">
        <f>IF(AU102=0,"",AU102)</f>
      </c>
      <c r="AG55" s="97">
        <f>IF(EVK=0,"",IF(AZ102=0,"",AZ102))</f>
      </c>
      <c r="AH55" s="97">
        <f>IF(AT102=0,"",AT102)</f>
      </c>
      <c r="AI55" s="97">
        <f>IF((EVK+EFTK)=0,"",IF(AY102=0,"",AY102))</f>
      </c>
      <c r="AJ55" s="155">
        <f>IF(mengde3="","",AV102)</f>
      </c>
      <c r="AK55" s="155">
        <f>IF((EVK+EFTK+EP)=0,"",IF(mengde3="","",BA102))</f>
      </c>
      <c r="AL55" s="155">
        <f>IF(mengde3="","",BC102)</f>
      </c>
      <c r="AM55" s="159">
        <f>IF((EVK+EFTK+EP)=0,"",IF(mengde3="","",BD102))</f>
      </c>
    </row>
    <row r="56" spans="1:39" ht="12" customHeight="1">
      <c r="A56" s="83"/>
      <c r="B56" s="111"/>
      <c r="C56" s="75"/>
      <c r="D56" s="75">
        <f>IF(stoppmengde&lt;=T55,0,C57-C55)</f>
        <v>0</v>
      </c>
      <c r="E56" s="75"/>
      <c r="F56" s="75"/>
      <c r="G56" s="75"/>
      <c r="H56" s="75">
        <f>IF(stoppmengde&lt;=T55,0,G57-G55)</f>
        <v>0</v>
      </c>
      <c r="I56" s="75"/>
      <c r="J56" s="75"/>
      <c r="P56" s="2"/>
      <c r="Q56" s="2"/>
      <c r="R56" s="2"/>
      <c r="T56" s="83"/>
      <c r="U56" s="111"/>
      <c r="V56" s="75"/>
      <c r="W56" s="75"/>
      <c r="AA56" s="98"/>
      <c r="AB56" s="155"/>
      <c r="AC56" s="155"/>
      <c r="AD56" s="97"/>
      <c r="AE56" s="97"/>
      <c r="AF56" s="97"/>
      <c r="AG56" s="97"/>
      <c r="AH56" s="97"/>
      <c r="AI56" s="97"/>
      <c r="AJ56" s="155"/>
      <c r="AK56" s="155"/>
      <c r="AL56" s="155"/>
      <c r="AM56" s="159"/>
    </row>
    <row r="57" spans="1:39" ht="12" customHeight="1">
      <c r="A57" s="110">
        <f>IF(T57&lt;=stoppmengde,T57,0)</f>
        <v>0</v>
      </c>
      <c r="B57" s="112">
        <f>IF(m&gt;stoppmengde,0,B55-$E$9)</f>
        <v>0</v>
      </c>
      <c r="C57" s="77">
        <f>IF(m&gt;stoppmengde,0,T57*B57)</f>
        <v>0</v>
      </c>
      <c r="D57" s="77"/>
      <c r="E57" s="77">
        <f>IF(m&gt;stoppmengde,0,FTK)</f>
        <v>0</v>
      </c>
      <c r="F57" s="110">
        <f>IF(m&gt;stoppmengde,0,IF(N17=0,IF(O17=0,VEK*m,M17*O17),N17))</f>
        <v>0</v>
      </c>
      <c r="G57" s="110">
        <f>IF(A57=0,0,E57+F57)</f>
        <v>0</v>
      </c>
      <c r="H57" s="77"/>
      <c r="I57" s="110">
        <f>IF(A57=0,0,C57-stk)</f>
        <v>0</v>
      </c>
      <c r="J57" s="75">
        <f>IF(A57=0,0,C57-vtk)</f>
        <v>0</v>
      </c>
      <c r="P57" s="2"/>
      <c r="Q57" s="2"/>
      <c r="R57" s="2"/>
      <c r="T57" s="84">
        <f>T55+Intervall</f>
        <v>0</v>
      </c>
      <c r="U57" s="112">
        <f>IF(m&gt;stoppmengde,0,U55)</f>
        <v>0</v>
      </c>
      <c r="V57" s="110">
        <f>IF(U57=0,0,U57*mm2)</f>
        <v>0</v>
      </c>
      <c r="W57" s="77">
        <f>IF(C57=0,0,C57+V57)</f>
        <v>0</v>
      </c>
      <c r="AA57" s="99">
        <f>IF(AR103=0,"",AR103)</f>
      </c>
      <c r="AB57" s="156">
        <f>IF(AA57="","",AS103)</f>
      </c>
      <c r="AC57" s="157">
        <f>IF(EP=0,"",IF(AA55="","",AX103))</f>
      </c>
      <c r="AD57" s="100">
        <f>IF(AW103=0,"",AW103)</f>
      </c>
      <c r="AE57" s="100">
        <f>IF(EFTK=0,"",IF(BB103=0,"",BB103))</f>
      </c>
      <c r="AF57" s="100">
        <f>IF(AU103=0,"",AU103)</f>
      </c>
      <c r="AG57" s="100">
        <f>IF(EVK=0,"",IF(AZ103=0,"",AZ103))</f>
      </c>
      <c r="AH57" s="100">
        <f>IF(AT103=0,"",AT103)</f>
      </c>
      <c r="AI57" s="100">
        <f>IF((EVK+EFTK)=0,"",IF(AY103=0,"",AY103))</f>
      </c>
      <c r="AJ57" s="156">
        <f>IF(mengde3="","",AV103)</f>
      </c>
      <c r="AK57" s="156">
        <f>IF((EVK+EFTK+EP)=0,"",IF(mengde3="","",BA103))</f>
      </c>
      <c r="AL57" s="156">
        <f>IF(mengde3="","",BC103)</f>
      </c>
      <c r="AM57" s="160">
        <f>IF((EVK+EFTK+EP)=0,"",IF(mengde3="","",BD103))</f>
      </c>
    </row>
    <row r="58" spans="1:27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AA58" s="1">
        <f>IF(A58=0,"",A58)</f>
      </c>
    </row>
    <row r="59" spans="1:15" ht="12.75">
      <c r="A59" s="78"/>
      <c r="B59" s="14"/>
      <c r="C59" s="14"/>
      <c r="D59" s="14"/>
      <c r="E59" s="14"/>
      <c r="F59" s="14"/>
      <c r="G59" s="14"/>
      <c r="H59" s="78"/>
      <c r="I59" s="14"/>
      <c r="J59" s="14"/>
      <c r="K59" s="14"/>
      <c r="L59" s="14"/>
      <c r="M59" s="14"/>
      <c r="N59" s="14"/>
      <c r="O59" s="14"/>
    </row>
    <row r="60" spans="1:15" ht="12.75">
      <c r="A60" s="79" t="s">
        <v>29</v>
      </c>
      <c r="B60" s="80"/>
      <c r="C60" s="80"/>
      <c r="D60" s="80"/>
      <c r="E60" s="80"/>
      <c r="F60" s="80"/>
      <c r="G60" s="80"/>
      <c r="H60" s="80"/>
      <c r="I60" s="81"/>
      <c r="J60" s="81"/>
      <c r="M60" s="78"/>
      <c r="N60" s="78"/>
      <c r="O60" s="14"/>
    </row>
    <row r="61" spans="1:15" ht="12.75">
      <c r="A61" s="70"/>
      <c r="B61" s="70" t="s">
        <v>18</v>
      </c>
      <c r="C61" s="69" t="s">
        <v>30</v>
      </c>
      <c r="D61" s="70" t="s">
        <v>31</v>
      </c>
      <c r="E61" s="69" t="s">
        <v>46</v>
      </c>
      <c r="F61" s="69" t="s">
        <v>22</v>
      </c>
      <c r="G61" s="69" t="s">
        <v>23</v>
      </c>
      <c r="H61" s="69" t="s">
        <v>32</v>
      </c>
      <c r="I61" s="69" t="s">
        <v>27</v>
      </c>
      <c r="J61" s="69" t="s">
        <v>62</v>
      </c>
      <c r="M61" s="78"/>
      <c r="N61" s="78"/>
      <c r="O61" s="14"/>
    </row>
    <row r="62" spans="1:15" ht="13.5" thickBot="1">
      <c r="A62" s="82" t="s">
        <v>8</v>
      </c>
      <c r="B62" s="73" t="str">
        <f>E4</f>
        <v>hjemme</v>
      </c>
      <c r="C62" s="73" t="str">
        <f>E4</f>
        <v>hjemme</v>
      </c>
      <c r="D62" s="73" t="str">
        <f>C14</f>
        <v>utlandet</v>
      </c>
      <c r="E62" s="72" t="s">
        <v>34</v>
      </c>
      <c r="F62" s="72" t="s">
        <v>36</v>
      </c>
      <c r="G62" s="72" t="s">
        <v>36</v>
      </c>
      <c r="H62" s="72" t="s">
        <v>26</v>
      </c>
      <c r="I62" s="72" t="s">
        <v>35</v>
      </c>
      <c r="J62" s="72" t="s">
        <v>35</v>
      </c>
      <c r="M62" s="78"/>
      <c r="N62" s="78"/>
      <c r="O62" s="14"/>
    </row>
    <row r="63" spans="1:15" ht="12.75">
      <c r="A63" s="83">
        <f>A37</f>
        <v>0</v>
      </c>
      <c r="B63" s="111">
        <f aca="true" t="shared" si="1" ref="B63:B83">IF(B37=0,0,B37)</f>
        <v>0</v>
      </c>
      <c r="C63" s="76"/>
      <c r="D63" s="111">
        <f>E14</f>
        <v>0</v>
      </c>
      <c r="E63" s="111">
        <f>IF(E37=0,0,IF($T37=0,0,E37/$T37))</f>
        <v>0</v>
      </c>
      <c r="F63" s="76">
        <f>IF(F37=0,0,IF($T37=0,0,F37/$T37))</f>
        <v>0</v>
      </c>
      <c r="G63" s="76">
        <f>IF(E63=0,F63,E63+F63)</f>
        <v>0</v>
      </c>
      <c r="H63" s="76"/>
      <c r="I63" s="76">
        <f>IF(A63=0,0,I37/mengde2)</f>
        <v>0</v>
      </c>
      <c r="J63" s="76">
        <f>IF(A63=0,0,J37/mengde2)</f>
        <v>0</v>
      </c>
      <c r="K63" s="140"/>
      <c r="L63" s="140"/>
      <c r="M63" s="78"/>
      <c r="N63" s="78"/>
      <c r="O63" s="14"/>
    </row>
    <row r="64" spans="1:15" ht="12.75">
      <c r="A64" s="83"/>
      <c r="B64" s="111"/>
      <c r="C64" s="76">
        <f>IF(D38=0,0,D38/($T39-$T37))</f>
        <v>0</v>
      </c>
      <c r="D64" s="111"/>
      <c r="E64" s="111"/>
      <c r="F64" s="76"/>
      <c r="G64" s="76"/>
      <c r="H64" s="76">
        <f>IF(H38=0,0,H38/($T39-$T37))</f>
        <v>0</v>
      </c>
      <c r="I64" s="76"/>
      <c r="J64" s="76"/>
      <c r="K64" s="140"/>
      <c r="L64" s="140"/>
      <c r="M64" s="78"/>
      <c r="N64" s="78"/>
      <c r="O64" s="14"/>
    </row>
    <row r="65" spans="1:15" ht="12.75">
      <c r="A65" s="83">
        <f>A39</f>
        <v>0</v>
      </c>
      <c r="B65" s="111">
        <f t="shared" si="1"/>
        <v>0</v>
      </c>
      <c r="C65" s="76"/>
      <c r="D65" s="111">
        <f>IF(A65=0,0,D63)</f>
        <v>0</v>
      </c>
      <c r="E65" s="111">
        <f>IF(E39=0,0,IF($T39=0,0,E39/$T39))</f>
        <v>0</v>
      </c>
      <c r="F65" s="76">
        <f>IF(F39=0,0,IF($T39=0,0,F39/$T39))</f>
        <v>0</v>
      </c>
      <c r="G65" s="76">
        <f>IF(A39=0,F65,E65+F65)</f>
        <v>0</v>
      </c>
      <c r="H65" s="76"/>
      <c r="I65" s="76">
        <f>IF(A65=0,0,I39/mengde2)</f>
        <v>0</v>
      </c>
      <c r="J65" s="76">
        <f>IF(A65=0,0,J39/mengde2)</f>
        <v>0</v>
      </c>
      <c r="K65" s="140"/>
      <c r="L65" s="140"/>
      <c r="M65" s="78"/>
      <c r="N65" s="78"/>
      <c r="O65" s="14"/>
    </row>
    <row r="66" spans="1:15" ht="12.75">
      <c r="A66" s="83"/>
      <c r="B66" s="111"/>
      <c r="C66" s="76">
        <f>IF(D40=0,0,D40/($T41-$T39))</f>
        <v>0</v>
      </c>
      <c r="D66" s="111"/>
      <c r="E66" s="111"/>
      <c r="F66" s="76"/>
      <c r="G66" s="76"/>
      <c r="H66" s="76">
        <f>IF(H40=0,0,H40/($T41-$T39))</f>
        <v>0</v>
      </c>
      <c r="I66" s="76"/>
      <c r="J66" s="76"/>
      <c r="K66" s="140"/>
      <c r="L66" s="140"/>
      <c r="M66" s="78"/>
      <c r="N66" s="78"/>
      <c r="O66" s="14"/>
    </row>
    <row r="67" spans="1:15" ht="12.75">
      <c r="A67" s="83">
        <f>A41</f>
        <v>0</v>
      </c>
      <c r="B67" s="111">
        <f t="shared" si="1"/>
        <v>0</v>
      </c>
      <c r="C67" s="76"/>
      <c r="D67" s="111">
        <f>IF(A67=0,0,D65)</f>
        <v>0</v>
      </c>
      <c r="E67" s="111">
        <f>IF(E41=0,0,IF($T41=0,0,E41/$T41))</f>
        <v>0</v>
      </c>
      <c r="F67" s="76">
        <f>IF(F41=0,0,IF($T41=0,0,F41/$T41))</f>
        <v>0</v>
      </c>
      <c r="G67" s="76">
        <f>IF(A41=0,F67,E67+F67)</f>
        <v>0</v>
      </c>
      <c r="H67" s="76"/>
      <c r="I67" s="76">
        <f>IF(A67=0,0,I41/mengde2)</f>
        <v>0</v>
      </c>
      <c r="J67" s="76">
        <f>IF(A67=0,0,J41/mengde2)</f>
        <v>0</v>
      </c>
      <c r="K67" s="140"/>
      <c r="L67" s="140"/>
      <c r="M67" s="78"/>
      <c r="N67" s="78"/>
      <c r="O67" s="14"/>
    </row>
    <row r="68" spans="1:15" ht="12.75">
      <c r="A68" s="83"/>
      <c r="B68" s="111"/>
      <c r="C68" s="76">
        <f>IF(D42=0,0,D42/($T43-$T41))</f>
        <v>0</v>
      </c>
      <c r="D68" s="111"/>
      <c r="E68" s="111"/>
      <c r="F68" s="76"/>
      <c r="G68" s="76"/>
      <c r="H68" s="76">
        <f>IF(H42=0,0,H42/($T43-$T41))</f>
        <v>0</v>
      </c>
      <c r="I68" s="76"/>
      <c r="J68" s="76"/>
      <c r="K68" s="140"/>
      <c r="L68" s="140"/>
      <c r="M68" s="78"/>
      <c r="N68" s="78"/>
      <c r="O68" s="14"/>
    </row>
    <row r="69" spans="1:15" ht="12.75">
      <c r="A69" s="83">
        <f>A43</f>
        <v>0</v>
      </c>
      <c r="B69" s="111">
        <f t="shared" si="1"/>
        <v>0</v>
      </c>
      <c r="C69" s="76"/>
      <c r="D69" s="111">
        <f>IF(A69=0,0,D67)</f>
        <v>0</v>
      </c>
      <c r="E69" s="111">
        <f>IF(E43=0,0,IF($T43=0,0,E43/$T43))</f>
        <v>0</v>
      </c>
      <c r="F69" s="76">
        <f>IF(F43=0,0,IF($T43=0,0,F43/$T43))</f>
        <v>0</v>
      </c>
      <c r="G69" s="76">
        <f>IF(A43=0,F69,E69+F69)</f>
        <v>0</v>
      </c>
      <c r="H69" s="76"/>
      <c r="I69" s="76">
        <f>IF(A69=0,0,I43/mengde2)</f>
        <v>0</v>
      </c>
      <c r="J69" s="76">
        <f>IF(A69=0,0,J43/mengde2)</f>
        <v>0</v>
      </c>
      <c r="K69" s="140"/>
      <c r="L69" s="140"/>
      <c r="M69" s="78"/>
      <c r="N69" s="78"/>
      <c r="O69" s="14"/>
    </row>
    <row r="70" spans="1:15" ht="12.75">
      <c r="A70" s="83"/>
      <c r="B70" s="111"/>
      <c r="C70" s="76">
        <f>IF(D44=0,0,D44/($T45-$T43))</f>
        <v>0</v>
      </c>
      <c r="D70" s="111"/>
      <c r="E70" s="111"/>
      <c r="F70" s="76"/>
      <c r="G70" s="76"/>
      <c r="H70" s="76">
        <f>IF(H44=0,0,H44/($T45-$T43))</f>
        <v>0</v>
      </c>
      <c r="I70" s="76"/>
      <c r="J70" s="76"/>
      <c r="K70" s="140"/>
      <c r="L70" s="140"/>
      <c r="M70" s="78"/>
      <c r="N70" s="78"/>
      <c r="O70" s="14"/>
    </row>
    <row r="71" spans="1:15" ht="12.75">
      <c r="A71" s="83">
        <f>A45</f>
        <v>0</v>
      </c>
      <c r="B71" s="111">
        <f t="shared" si="1"/>
        <v>0</v>
      </c>
      <c r="C71" s="76"/>
      <c r="D71" s="111">
        <f>IF(A71=0,0,D69)</f>
        <v>0</v>
      </c>
      <c r="E71" s="111">
        <f>IF(E45=0,0,IF($T45=0,0,E45/$T45))</f>
        <v>0</v>
      </c>
      <c r="F71" s="76">
        <f>IF(F45=0,0,IF($T45=0,0,F45/$T45))</f>
        <v>0</v>
      </c>
      <c r="G71" s="76">
        <f>IF(A45=0,F71,E71+F71)</f>
        <v>0</v>
      </c>
      <c r="H71" s="76"/>
      <c r="I71" s="76">
        <f>IF(A71=0,0,I45/mengde2)</f>
        <v>0</v>
      </c>
      <c r="J71" s="76">
        <f>IF(A71=0,0,J45/mengde2)</f>
        <v>0</v>
      </c>
      <c r="K71" s="140"/>
      <c r="L71" s="140"/>
      <c r="M71" s="78"/>
      <c r="N71" s="78"/>
      <c r="O71" s="14"/>
    </row>
    <row r="72" spans="1:15" ht="12.75">
      <c r="A72" s="83"/>
      <c r="B72" s="111"/>
      <c r="C72" s="76">
        <f>IF(D46=0,0,D46/($T47-$T45))</f>
        <v>0</v>
      </c>
      <c r="D72" s="111"/>
      <c r="E72" s="111"/>
      <c r="F72" s="76"/>
      <c r="G72" s="76"/>
      <c r="H72" s="76">
        <f>IF(H46=0,0,H46/($T47-$T45))</f>
        <v>0</v>
      </c>
      <c r="I72" s="76"/>
      <c r="J72" s="76"/>
      <c r="K72" s="140"/>
      <c r="L72" s="140"/>
      <c r="M72" s="78"/>
      <c r="N72" s="78"/>
      <c r="O72" s="14"/>
    </row>
    <row r="73" spans="1:15" ht="12.75">
      <c r="A73" s="83">
        <f>A47</f>
        <v>0</v>
      </c>
      <c r="B73" s="111">
        <f t="shared" si="1"/>
        <v>0</v>
      </c>
      <c r="C73" s="76"/>
      <c r="D73" s="111">
        <f>IF(A73=0,0,D71)</f>
        <v>0</v>
      </c>
      <c r="E73" s="111">
        <f>IF(E47=0,0,IF($T47=0,0,E47/$T47))</f>
        <v>0</v>
      </c>
      <c r="F73" s="76">
        <f>IF(F47=0,0,IF($T47=0,0,F47/$T47))</f>
        <v>0</v>
      </c>
      <c r="G73" s="76">
        <f>IF(A47=0,F73,E73+F73)</f>
        <v>0</v>
      </c>
      <c r="H73" s="76"/>
      <c r="I73" s="76">
        <f>IF(A73=0,0,I47/mengde2)</f>
        <v>0</v>
      </c>
      <c r="J73" s="76">
        <f>IF(A73=0,0,J47/mengde2)</f>
        <v>0</v>
      </c>
      <c r="K73" s="140"/>
      <c r="L73" s="140"/>
      <c r="M73" s="78"/>
      <c r="N73" s="78"/>
      <c r="O73" s="14"/>
    </row>
    <row r="74" spans="1:15" ht="12.75">
      <c r="A74" s="83"/>
      <c r="B74" s="111"/>
      <c r="C74" s="76">
        <f>IF(D48=0,0,D48/($T49-$T47))</f>
        <v>0</v>
      </c>
      <c r="D74" s="111"/>
      <c r="E74" s="111"/>
      <c r="F74" s="76"/>
      <c r="G74" s="76"/>
      <c r="H74" s="76">
        <f>IF(H48=0,0,H48/($T49-$T47))</f>
        <v>0</v>
      </c>
      <c r="I74" s="76"/>
      <c r="J74" s="76"/>
      <c r="K74" s="140"/>
      <c r="L74" s="140"/>
      <c r="M74" s="78"/>
      <c r="N74" s="78"/>
      <c r="O74" s="14"/>
    </row>
    <row r="75" spans="1:15" ht="12.75">
      <c r="A75" s="83">
        <f>A49</f>
        <v>0</v>
      </c>
      <c r="B75" s="111">
        <f t="shared" si="1"/>
        <v>0</v>
      </c>
      <c r="C75" s="76"/>
      <c r="D75" s="111">
        <f>IF(A75=0,0,D73)</f>
        <v>0</v>
      </c>
      <c r="E75" s="111">
        <f>IF(E49=0,0,IF($T49=0,0,E49/$T49))</f>
        <v>0</v>
      </c>
      <c r="F75" s="76">
        <f>IF(F49=0,0,IF($T49=0,0,F49/$T49))</f>
        <v>0</v>
      </c>
      <c r="G75" s="76">
        <f>IF(A49=0,F75,E75+F75)</f>
        <v>0</v>
      </c>
      <c r="H75" s="76"/>
      <c r="I75" s="76">
        <f>IF(A75=0,0,I49/mengde2)</f>
        <v>0</v>
      </c>
      <c r="J75" s="76">
        <f>IF(A75=0,0,J49/mengde2)</f>
        <v>0</v>
      </c>
      <c r="K75" s="140"/>
      <c r="L75" s="140"/>
      <c r="M75" s="78"/>
      <c r="N75" s="78"/>
      <c r="O75" s="14"/>
    </row>
    <row r="76" spans="1:15" ht="12.75">
      <c r="A76" s="83"/>
      <c r="B76" s="111"/>
      <c r="C76" s="76">
        <f>IF(D50=0,0,D50/($T51-$T49))</f>
        <v>0</v>
      </c>
      <c r="D76" s="111"/>
      <c r="E76" s="111"/>
      <c r="F76" s="76"/>
      <c r="G76" s="76"/>
      <c r="H76" s="76">
        <f>IF(H50=0,0,H50/($T51-$T49))</f>
        <v>0</v>
      </c>
      <c r="I76" s="76"/>
      <c r="J76" s="76"/>
      <c r="K76" s="140"/>
      <c r="L76" s="140"/>
      <c r="M76" s="78"/>
      <c r="N76" s="78"/>
      <c r="O76" s="14"/>
    </row>
    <row r="77" spans="1:15" ht="12.75">
      <c r="A77" s="83">
        <f>A51</f>
        <v>0</v>
      </c>
      <c r="B77" s="111">
        <f t="shared" si="1"/>
        <v>0</v>
      </c>
      <c r="C77" s="76"/>
      <c r="D77" s="111">
        <f>IF(A77=0,0,D75)</f>
        <v>0</v>
      </c>
      <c r="E77" s="111">
        <f>IF(E51=0,0,IF($T51=0,0,E51/$T51))</f>
        <v>0</v>
      </c>
      <c r="F77" s="76">
        <f>IF(F51=0,0,IF($T51=0,0,F51/$T51))</f>
        <v>0</v>
      </c>
      <c r="G77" s="76">
        <f>IF(A51=0,F77,E77+F77)</f>
        <v>0</v>
      </c>
      <c r="H77" s="76"/>
      <c r="I77" s="76">
        <f>IF(A77=0,0,I51/mengde2)</f>
        <v>0</v>
      </c>
      <c r="J77" s="76">
        <f>IF(A77=0,0,J51/mengde2)</f>
        <v>0</v>
      </c>
      <c r="K77" s="140"/>
      <c r="L77" s="140"/>
      <c r="M77" s="78"/>
      <c r="N77" s="78"/>
      <c r="O77" s="14"/>
    </row>
    <row r="78" spans="1:15" ht="12.75">
      <c r="A78" s="83"/>
      <c r="B78" s="111"/>
      <c r="C78" s="76">
        <f>IF(D52=0,0,D52/($T53-$T51))</f>
        <v>0</v>
      </c>
      <c r="D78" s="111"/>
      <c r="E78" s="111"/>
      <c r="F78" s="76"/>
      <c r="G78" s="76"/>
      <c r="H78" s="76">
        <f>IF(H52=0,0,H52/($T53-$T51))</f>
        <v>0</v>
      </c>
      <c r="I78" s="76"/>
      <c r="J78" s="76"/>
      <c r="K78" s="140"/>
      <c r="L78" s="140"/>
      <c r="M78" s="78"/>
      <c r="N78" s="78"/>
      <c r="O78" s="14"/>
    </row>
    <row r="79" spans="1:15" ht="12.75">
      <c r="A79" s="83">
        <f>A53</f>
        <v>0</v>
      </c>
      <c r="B79" s="111">
        <f t="shared" si="1"/>
        <v>0</v>
      </c>
      <c r="C79" s="76"/>
      <c r="D79" s="111">
        <f>IF(A79=0,0,D77)</f>
        <v>0</v>
      </c>
      <c r="E79" s="111">
        <f>IF(E53=0,0,IF($T53=0,0,E53/$T53))</f>
        <v>0</v>
      </c>
      <c r="F79" s="76">
        <f>IF(F53=0,0,IF($T53=0,0,F53/$T53))</f>
        <v>0</v>
      </c>
      <c r="G79" s="76">
        <f>IF(A53=0,F79,E79+F79)</f>
        <v>0</v>
      </c>
      <c r="H79" s="76"/>
      <c r="I79" s="76">
        <f>IF(A79=0,0,I53/mengde2)</f>
        <v>0</v>
      </c>
      <c r="J79" s="76">
        <f>IF(A79=0,0,J53/mengde2)</f>
        <v>0</v>
      </c>
      <c r="K79" s="140"/>
      <c r="L79" s="140"/>
      <c r="M79" s="78"/>
      <c r="N79" s="78"/>
      <c r="O79" s="14"/>
    </row>
    <row r="80" spans="1:15" ht="12.75">
      <c r="A80" s="83"/>
      <c r="B80" s="111"/>
      <c r="C80" s="76">
        <f>IF(D54=0,0,D54/($T55-$T53))</f>
        <v>0</v>
      </c>
      <c r="D80" s="111"/>
      <c r="E80" s="111"/>
      <c r="F80" s="76"/>
      <c r="G80" s="76"/>
      <c r="H80" s="76">
        <f>IF(H54=0,0,H54/($T55-$T53))</f>
        <v>0</v>
      </c>
      <c r="I80" s="76"/>
      <c r="J80" s="76"/>
      <c r="K80" s="140"/>
      <c r="L80" s="140"/>
      <c r="M80" s="78"/>
      <c r="N80" s="78"/>
      <c r="O80" s="14"/>
    </row>
    <row r="81" spans="1:15" ht="12.75">
      <c r="A81" s="83">
        <f>A55</f>
        <v>0</v>
      </c>
      <c r="B81" s="111">
        <f t="shared" si="1"/>
        <v>0</v>
      </c>
      <c r="C81" s="76"/>
      <c r="D81" s="111">
        <f>IF(A81=0,0,D79)</f>
        <v>0</v>
      </c>
      <c r="E81" s="111">
        <f>IF(E55=0,0,IF($T55=0,0,E55/$T55))</f>
        <v>0</v>
      </c>
      <c r="F81" s="76">
        <f>IF(F55=0,0,IF($T55=0,0,F55/$T55))</f>
        <v>0</v>
      </c>
      <c r="G81" s="76">
        <f>IF(A55=0,F81,E81+F81)</f>
        <v>0</v>
      </c>
      <c r="H81" s="76"/>
      <c r="I81" s="76">
        <f>IF(A81=0,0,I55/mengde2)</f>
        <v>0</v>
      </c>
      <c r="J81" s="76">
        <f>IF(A81=0,0,J55/mengde2)</f>
        <v>0</v>
      </c>
      <c r="K81" s="140"/>
      <c r="L81" s="140"/>
      <c r="M81" s="78"/>
      <c r="N81" s="78"/>
      <c r="O81" s="14"/>
    </row>
    <row r="82" spans="1:15" ht="12.75">
      <c r="A82" s="83"/>
      <c r="B82" s="111"/>
      <c r="C82" s="111"/>
      <c r="D82" s="111"/>
      <c r="E82" s="111"/>
      <c r="F82" s="76"/>
      <c r="G82" s="76"/>
      <c r="H82" s="76">
        <f>IF(H56=0,0,H56/($T57-$T55))</f>
        <v>0</v>
      </c>
      <c r="I82" s="76"/>
      <c r="J82" s="76"/>
      <c r="K82" s="140"/>
      <c r="L82" s="140"/>
      <c r="M82" s="78"/>
      <c r="N82" s="78"/>
      <c r="O82" s="14"/>
    </row>
    <row r="83" spans="1:15" ht="12.75">
      <c r="A83" s="84">
        <f>A57</f>
        <v>0</v>
      </c>
      <c r="B83" s="112">
        <f t="shared" si="1"/>
        <v>0</v>
      </c>
      <c r="C83" s="114">
        <f>IF(D56=0,0,D56/($T57-$T55))</f>
        <v>0</v>
      </c>
      <c r="D83" s="114">
        <f>IF(A83=0,0,D81)</f>
        <v>0</v>
      </c>
      <c r="E83" s="114">
        <f>IF(E57=0,0,IF($T57=0,0,E57/$T57))</f>
        <v>0</v>
      </c>
      <c r="F83" s="114">
        <f>IF(F57=0,0,IF($T57=0,0,F57/$T57))</f>
        <v>0</v>
      </c>
      <c r="G83" s="115">
        <f>IF(A57=0,F83,E83+F83)</f>
        <v>0</v>
      </c>
      <c r="H83" s="113"/>
      <c r="I83" s="113">
        <f>IF(A83=0,0,I57/mengde2)</f>
        <v>0</v>
      </c>
      <c r="J83" s="113">
        <f>IF(A83=0,0,J57/mengde2)</f>
        <v>0</v>
      </c>
      <c r="K83" s="140"/>
      <c r="L83" s="140"/>
      <c r="M83" s="78"/>
      <c r="N83" s="78"/>
      <c r="O83" s="14"/>
    </row>
    <row r="84" spans="1:15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80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AQ91" s="2"/>
      <c r="AR91" s="130" t="s">
        <v>39</v>
      </c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8"/>
      <c r="BE91" s="146"/>
      <c r="BF91" s="131"/>
      <c r="BG91" s="147"/>
      <c r="CA91" s="8" t="s">
        <v>37</v>
      </c>
      <c r="CB91" s="8"/>
    </row>
    <row r="92" spans="1:80" ht="13.5" thickBo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AQ92" s="2"/>
      <c r="AR92" s="11" t="str">
        <f>IF(T36="","",T36)</f>
        <v>Mengde</v>
      </c>
      <c r="AS92" s="11" t="s">
        <v>40</v>
      </c>
      <c r="AT92" s="92" t="s">
        <v>43</v>
      </c>
      <c r="AU92" s="11" t="s">
        <v>42</v>
      </c>
      <c r="AV92" s="11" t="s">
        <v>27</v>
      </c>
      <c r="AW92" s="11" t="s">
        <v>41</v>
      </c>
      <c r="AX92" s="11" t="s">
        <v>55</v>
      </c>
      <c r="AY92" s="91" t="s">
        <v>52</v>
      </c>
      <c r="AZ92" s="11" t="s">
        <v>51</v>
      </c>
      <c r="BA92" s="92" t="s">
        <v>53</v>
      </c>
      <c r="BB92" s="11" t="s">
        <v>50</v>
      </c>
      <c r="BC92" s="94" t="s">
        <v>33</v>
      </c>
      <c r="BD92" s="116" t="s">
        <v>60</v>
      </c>
      <c r="BE92" s="91" t="str">
        <f>IF(AC35="","",("Inntekt "&amp;AB116))</f>
        <v>Inntekt hjemme</v>
      </c>
      <c r="BF92" s="11" t="s">
        <v>54</v>
      </c>
      <c r="BG92" s="92" t="str">
        <f>IF(AC35="","",("Inntekt "&amp;AF116))</f>
        <v>Inntekt utlandet</v>
      </c>
      <c r="CA92" s="9" t="s">
        <v>38</v>
      </c>
      <c r="CB92" s="9"/>
    </row>
    <row r="93" spans="1:80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AQ93" s="2"/>
      <c r="AR93" s="86">
        <f>IF(A37="","",A37)</f>
        <v>0</v>
      </c>
      <c r="AS93" s="85">
        <f>BE93</f>
        <v>0</v>
      </c>
      <c r="AT93" s="93">
        <f aca="true" t="shared" si="2" ref="AT93:AT103">AW93+AU93</f>
        <v>0</v>
      </c>
      <c r="AU93" s="85">
        <f>IF(F37="",0,F37)</f>
        <v>0</v>
      </c>
      <c r="AV93" s="86">
        <f aca="true" t="shared" si="3" ref="AV93:AV103">+AS93-AT93</f>
        <v>0</v>
      </c>
      <c r="AW93" s="86">
        <f>FTK</f>
        <v>0</v>
      </c>
      <c r="AX93" s="85">
        <f>BF93</f>
        <v>0</v>
      </c>
      <c r="AY93" s="87">
        <f aca="true" t="shared" si="4" ref="AY93:AY103">BB93+AZ93</f>
        <v>0</v>
      </c>
      <c r="AZ93" s="90">
        <f aca="true" t="shared" si="5" ref="AZ93:AZ103">AU93+EVK*AR93</f>
        <v>0</v>
      </c>
      <c r="BA93" s="86">
        <f aca="true" t="shared" si="6" ref="BA93:BA103">AX93-AY93</f>
        <v>0</v>
      </c>
      <c r="BB93" s="90">
        <f>AW93+EFTK</f>
        <v>0</v>
      </c>
      <c r="BC93" s="95">
        <f aca="true" t="shared" si="7" ref="BC93:BC103">AS93-AU93</f>
        <v>0</v>
      </c>
      <c r="BD93" s="117">
        <f aca="true" t="shared" si="8" ref="BD93:BD103">AX93-AZ93</f>
        <v>0</v>
      </c>
      <c r="BE93" s="85">
        <f aca="true" t="shared" si="9" ref="BE93:BE103">AR93*AS107</f>
        <v>0</v>
      </c>
      <c r="BF93" s="85">
        <f aca="true" t="shared" si="10" ref="BF93:BF103">BE93+EP*AR93</f>
        <v>0</v>
      </c>
      <c r="BG93" s="85">
        <f>IF(AR93=0,0,AX107*mm2)</f>
        <v>0</v>
      </c>
      <c r="CA93" s="10">
        <f aca="true" t="shared" si="11" ref="CA93:CA103">IF(AV93&lt;&gt;$E$23,0,AR93)</f>
        <v>0</v>
      </c>
      <c r="CB93" s="10">
        <f aca="true" t="shared" si="12" ref="CB93:CB103">IF(CA93=0,0,1)</f>
        <v>0</v>
      </c>
    </row>
    <row r="94" spans="1:80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AQ94" s="2"/>
      <c r="AR94" s="86">
        <f>IF(A39="",0,A39)</f>
        <v>0</v>
      </c>
      <c r="AS94" s="85">
        <f aca="true" t="shared" si="13" ref="AS94:AS103">BE94</f>
        <v>0</v>
      </c>
      <c r="AT94" s="93">
        <f t="shared" si="2"/>
        <v>0</v>
      </c>
      <c r="AU94" s="85">
        <f>IF(F39="",0,F39)</f>
        <v>0</v>
      </c>
      <c r="AV94" s="86">
        <f t="shared" si="3"/>
        <v>0</v>
      </c>
      <c r="AW94" s="86">
        <f aca="true" t="shared" si="14" ref="AW94:AW103">IF(AR94=0,0,FTK)</f>
        <v>0</v>
      </c>
      <c r="AX94" s="85">
        <f aca="true" t="shared" si="15" ref="AX94:AX103">BF94</f>
        <v>0</v>
      </c>
      <c r="AY94" s="87">
        <f t="shared" si="4"/>
        <v>0</v>
      </c>
      <c r="AZ94" s="86">
        <f t="shared" si="5"/>
        <v>0</v>
      </c>
      <c r="BA94" s="86">
        <f t="shared" si="6"/>
        <v>0</v>
      </c>
      <c r="BB94" s="86">
        <f aca="true" t="shared" si="16" ref="BB94:BB103">IF(AR94=0,0,AW94+EFTK)</f>
        <v>0</v>
      </c>
      <c r="BC94" s="95">
        <f t="shared" si="7"/>
        <v>0</v>
      </c>
      <c r="BD94" s="117">
        <f t="shared" si="8"/>
        <v>0</v>
      </c>
      <c r="BE94" s="85">
        <f t="shared" si="9"/>
        <v>0</v>
      </c>
      <c r="BF94" s="85">
        <f t="shared" si="10"/>
        <v>0</v>
      </c>
      <c r="BG94" s="85">
        <f aca="true" t="shared" si="17" ref="BG94:BG103">IF(AR94=0,0,AX108*mm2)</f>
        <v>0</v>
      </c>
      <c r="CA94" s="10">
        <f t="shared" si="11"/>
        <v>0</v>
      </c>
      <c r="CB94" s="10">
        <f t="shared" si="12"/>
        <v>0</v>
      </c>
    </row>
    <row r="95" spans="1:80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AQ95" s="2"/>
      <c r="AR95" s="86">
        <f>IF(A41="",0,A41)</f>
        <v>0</v>
      </c>
      <c r="AS95" s="85">
        <f t="shared" si="13"/>
        <v>0</v>
      </c>
      <c r="AT95" s="93">
        <f t="shared" si="2"/>
        <v>0</v>
      </c>
      <c r="AU95" s="85">
        <f>IF(F41="",0,F41)</f>
        <v>0</v>
      </c>
      <c r="AV95" s="86">
        <f t="shared" si="3"/>
        <v>0</v>
      </c>
      <c r="AW95" s="86">
        <f t="shared" si="14"/>
        <v>0</v>
      </c>
      <c r="AX95" s="85">
        <f t="shared" si="15"/>
        <v>0</v>
      </c>
      <c r="AY95" s="87">
        <f t="shared" si="4"/>
        <v>0</v>
      </c>
      <c r="AZ95" s="86">
        <f t="shared" si="5"/>
        <v>0</v>
      </c>
      <c r="BA95" s="86">
        <f t="shared" si="6"/>
        <v>0</v>
      </c>
      <c r="BB95" s="86">
        <f t="shared" si="16"/>
        <v>0</v>
      </c>
      <c r="BC95" s="95">
        <f t="shared" si="7"/>
        <v>0</v>
      </c>
      <c r="BD95" s="117">
        <f t="shared" si="8"/>
        <v>0</v>
      </c>
      <c r="BE95" s="85">
        <f t="shared" si="9"/>
        <v>0</v>
      </c>
      <c r="BF95" s="85">
        <f t="shared" si="10"/>
        <v>0</v>
      </c>
      <c r="BG95" s="85">
        <f t="shared" si="17"/>
        <v>0</v>
      </c>
      <c r="CA95" s="10">
        <f t="shared" si="11"/>
        <v>0</v>
      </c>
      <c r="CB95" s="10">
        <f t="shared" si="12"/>
        <v>0</v>
      </c>
    </row>
    <row r="96" spans="1:80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AQ96" s="2"/>
      <c r="AR96" s="86">
        <f>IF(A43="",0,A43)</f>
        <v>0</v>
      </c>
      <c r="AS96" s="85">
        <f t="shared" si="13"/>
        <v>0</v>
      </c>
      <c r="AT96" s="93">
        <f t="shared" si="2"/>
        <v>0</v>
      </c>
      <c r="AU96" s="85">
        <f>IF(F43="",0,F43)</f>
        <v>0</v>
      </c>
      <c r="AV96" s="86">
        <f t="shared" si="3"/>
        <v>0</v>
      </c>
      <c r="AW96" s="86">
        <f t="shared" si="14"/>
        <v>0</v>
      </c>
      <c r="AX96" s="85">
        <f t="shared" si="15"/>
        <v>0</v>
      </c>
      <c r="AY96" s="87">
        <f t="shared" si="4"/>
        <v>0</v>
      </c>
      <c r="AZ96" s="86">
        <f t="shared" si="5"/>
        <v>0</v>
      </c>
      <c r="BA96" s="86">
        <f t="shared" si="6"/>
        <v>0</v>
      </c>
      <c r="BB96" s="86">
        <f t="shared" si="16"/>
        <v>0</v>
      </c>
      <c r="BC96" s="95">
        <f t="shared" si="7"/>
        <v>0</v>
      </c>
      <c r="BD96" s="117">
        <f t="shared" si="8"/>
        <v>0</v>
      </c>
      <c r="BE96" s="85">
        <f t="shared" si="9"/>
        <v>0</v>
      </c>
      <c r="BF96" s="85">
        <f t="shared" si="10"/>
        <v>0</v>
      </c>
      <c r="BG96" s="85">
        <f t="shared" si="17"/>
        <v>0</v>
      </c>
      <c r="CA96" s="10">
        <f t="shared" si="11"/>
        <v>0</v>
      </c>
      <c r="CB96" s="10">
        <f t="shared" si="12"/>
        <v>0</v>
      </c>
    </row>
    <row r="97" spans="1:80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AA97" s="2"/>
      <c r="AN97" s="2"/>
      <c r="AO97" s="2"/>
      <c r="AP97" s="2"/>
      <c r="AQ97" s="2"/>
      <c r="AR97" s="86">
        <f>IF(A45="",0,A45)</f>
        <v>0</v>
      </c>
      <c r="AS97" s="85">
        <f t="shared" si="13"/>
        <v>0</v>
      </c>
      <c r="AT97" s="93">
        <f t="shared" si="2"/>
        <v>0</v>
      </c>
      <c r="AU97" s="85">
        <f>IF(F45="",0,F45)</f>
        <v>0</v>
      </c>
      <c r="AV97" s="86">
        <f t="shared" si="3"/>
        <v>0</v>
      </c>
      <c r="AW97" s="86">
        <f t="shared" si="14"/>
        <v>0</v>
      </c>
      <c r="AX97" s="85">
        <f t="shared" si="15"/>
        <v>0</v>
      </c>
      <c r="AY97" s="87">
        <f t="shared" si="4"/>
        <v>0</v>
      </c>
      <c r="AZ97" s="86">
        <f t="shared" si="5"/>
        <v>0</v>
      </c>
      <c r="BA97" s="86">
        <f t="shared" si="6"/>
        <v>0</v>
      </c>
      <c r="BB97" s="86">
        <f t="shared" si="16"/>
        <v>0</v>
      </c>
      <c r="BC97" s="95">
        <f t="shared" si="7"/>
        <v>0</v>
      </c>
      <c r="BD97" s="117">
        <f t="shared" si="8"/>
        <v>0</v>
      </c>
      <c r="BE97" s="85">
        <f t="shared" si="9"/>
        <v>0</v>
      </c>
      <c r="BF97" s="85">
        <f t="shared" si="10"/>
        <v>0</v>
      </c>
      <c r="BG97" s="85">
        <f t="shared" si="17"/>
        <v>0</v>
      </c>
      <c r="CA97" s="10">
        <f t="shared" si="11"/>
        <v>0</v>
      </c>
      <c r="CB97" s="10">
        <f t="shared" si="12"/>
        <v>0</v>
      </c>
    </row>
    <row r="98" spans="1:80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AA98" s="2"/>
      <c r="AN98" s="2"/>
      <c r="AO98" s="2"/>
      <c r="AP98" s="2"/>
      <c r="AQ98" s="2"/>
      <c r="AR98" s="86">
        <f>IF(A47="",0,A47)</f>
        <v>0</v>
      </c>
      <c r="AS98" s="85">
        <f t="shared" si="13"/>
        <v>0</v>
      </c>
      <c r="AT98" s="93">
        <f t="shared" si="2"/>
        <v>0</v>
      </c>
      <c r="AU98" s="85">
        <f>IF(F47="",0,F47)</f>
        <v>0</v>
      </c>
      <c r="AV98" s="86">
        <f t="shared" si="3"/>
        <v>0</v>
      </c>
      <c r="AW98" s="86">
        <f t="shared" si="14"/>
        <v>0</v>
      </c>
      <c r="AX98" s="85">
        <f t="shared" si="15"/>
        <v>0</v>
      </c>
      <c r="AY98" s="87">
        <f t="shared" si="4"/>
        <v>0</v>
      </c>
      <c r="AZ98" s="86">
        <f t="shared" si="5"/>
        <v>0</v>
      </c>
      <c r="BA98" s="86">
        <f t="shared" si="6"/>
        <v>0</v>
      </c>
      <c r="BB98" s="86">
        <f t="shared" si="16"/>
        <v>0</v>
      </c>
      <c r="BC98" s="95">
        <f t="shared" si="7"/>
        <v>0</v>
      </c>
      <c r="BD98" s="117">
        <f t="shared" si="8"/>
        <v>0</v>
      </c>
      <c r="BE98" s="85">
        <f t="shared" si="9"/>
        <v>0</v>
      </c>
      <c r="BF98" s="85">
        <f t="shared" si="10"/>
        <v>0</v>
      </c>
      <c r="BG98" s="85">
        <f t="shared" si="17"/>
        <v>0</v>
      </c>
      <c r="CA98" s="10">
        <f t="shared" si="11"/>
        <v>0</v>
      </c>
      <c r="CB98" s="10">
        <f t="shared" si="12"/>
        <v>0</v>
      </c>
    </row>
    <row r="99" spans="1:80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AA99" s="2"/>
      <c r="AN99" s="2"/>
      <c r="AO99" s="2"/>
      <c r="AP99" s="2"/>
      <c r="AQ99" s="2"/>
      <c r="AR99" s="86">
        <f>IF(A49="",0,A49)</f>
        <v>0</v>
      </c>
      <c r="AS99" s="85">
        <f t="shared" si="13"/>
        <v>0</v>
      </c>
      <c r="AT99" s="93">
        <f t="shared" si="2"/>
        <v>0</v>
      </c>
      <c r="AU99" s="85">
        <f>IF(F49="",0,F49)</f>
        <v>0</v>
      </c>
      <c r="AV99" s="86">
        <f t="shared" si="3"/>
        <v>0</v>
      </c>
      <c r="AW99" s="86">
        <f t="shared" si="14"/>
        <v>0</v>
      </c>
      <c r="AX99" s="85">
        <f t="shared" si="15"/>
        <v>0</v>
      </c>
      <c r="AY99" s="87">
        <f t="shared" si="4"/>
        <v>0</v>
      </c>
      <c r="AZ99" s="86">
        <f t="shared" si="5"/>
        <v>0</v>
      </c>
      <c r="BA99" s="86">
        <f t="shared" si="6"/>
        <v>0</v>
      </c>
      <c r="BB99" s="86">
        <f t="shared" si="16"/>
        <v>0</v>
      </c>
      <c r="BC99" s="95">
        <f t="shared" si="7"/>
        <v>0</v>
      </c>
      <c r="BD99" s="117">
        <f t="shared" si="8"/>
        <v>0</v>
      </c>
      <c r="BE99" s="85">
        <f t="shared" si="9"/>
        <v>0</v>
      </c>
      <c r="BF99" s="85">
        <f t="shared" si="10"/>
        <v>0</v>
      </c>
      <c r="BG99" s="85">
        <f t="shared" si="17"/>
        <v>0</v>
      </c>
      <c r="CA99" s="10">
        <f t="shared" si="11"/>
        <v>0</v>
      </c>
      <c r="CB99" s="10">
        <f t="shared" si="12"/>
        <v>0</v>
      </c>
    </row>
    <row r="100" spans="1:80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AA100" s="2"/>
      <c r="AN100" s="2"/>
      <c r="AO100" s="2"/>
      <c r="AP100" s="2"/>
      <c r="AQ100" s="2"/>
      <c r="AR100" s="86">
        <f>IF(A51="",0,A51)</f>
        <v>0</v>
      </c>
      <c r="AS100" s="85">
        <f t="shared" si="13"/>
        <v>0</v>
      </c>
      <c r="AT100" s="93">
        <f t="shared" si="2"/>
        <v>0</v>
      </c>
      <c r="AU100" s="85">
        <f>IF(F51="",0,F51)</f>
        <v>0</v>
      </c>
      <c r="AV100" s="86">
        <f t="shared" si="3"/>
        <v>0</v>
      </c>
      <c r="AW100" s="86">
        <f t="shared" si="14"/>
        <v>0</v>
      </c>
      <c r="AX100" s="85">
        <f t="shared" si="15"/>
        <v>0</v>
      </c>
      <c r="AY100" s="87">
        <f t="shared" si="4"/>
        <v>0</v>
      </c>
      <c r="AZ100" s="86">
        <f t="shared" si="5"/>
        <v>0</v>
      </c>
      <c r="BA100" s="86">
        <f t="shared" si="6"/>
        <v>0</v>
      </c>
      <c r="BB100" s="86">
        <f t="shared" si="16"/>
        <v>0</v>
      </c>
      <c r="BC100" s="95">
        <f t="shared" si="7"/>
        <v>0</v>
      </c>
      <c r="BD100" s="117">
        <f t="shared" si="8"/>
        <v>0</v>
      </c>
      <c r="BE100" s="85">
        <f t="shared" si="9"/>
        <v>0</v>
      </c>
      <c r="BF100" s="85">
        <f t="shared" si="10"/>
        <v>0</v>
      </c>
      <c r="BG100" s="85">
        <f t="shared" si="17"/>
        <v>0</v>
      </c>
      <c r="CA100" s="10">
        <f t="shared" si="11"/>
        <v>0</v>
      </c>
      <c r="CB100" s="10">
        <f t="shared" si="12"/>
        <v>0</v>
      </c>
    </row>
    <row r="101" spans="1:80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AA101" s="2"/>
      <c r="AN101" s="2"/>
      <c r="AO101" s="2"/>
      <c r="AP101" s="2"/>
      <c r="AQ101" s="2"/>
      <c r="AR101" s="86">
        <f>IF(A53="",0,A53)</f>
        <v>0</v>
      </c>
      <c r="AS101" s="85">
        <f t="shared" si="13"/>
        <v>0</v>
      </c>
      <c r="AT101" s="93">
        <f t="shared" si="2"/>
        <v>0</v>
      </c>
      <c r="AU101" s="85">
        <f>IF(F53="",0,F53)</f>
        <v>0</v>
      </c>
      <c r="AV101" s="86">
        <f t="shared" si="3"/>
        <v>0</v>
      </c>
      <c r="AW101" s="86">
        <f t="shared" si="14"/>
        <v>0</v>
      </c>
      <c r="AX101" s="85">
        <f t="shared" si="15"/>
        <v>0</v>
      </c>
      <c r="AY101" s="87">
        <f t="shared" si="4"/>
        <v>0</v>
      </c>
      <c r="AZ101" s="86">
        <f t="shared" si="5"/>
        <v>0</v>
      </c>
      <c r="BA101" s="86">
        <f t="shared" si="6"/>
        <v>0</v>
      </c>
      <c r="BB101" s="86">
        <f t="shared" si="16"/>
        <v>0</v>
      </c>
      <c r="BC101" s="95">
        <f t="shared" si="7"/>
        <v>0</v>
      </c>
      <c r="BD101" s="117">
        <f t="shared" si="8"/>
        <v>0</v>
      </c>
      <c r="BE101" s="85">
        <f t="shared" si="9"/>
        <v>0</v>
      </c>
      <c r="BF101" s="85">
        <f t="shared" si="10"/>
        <v>0</v>
      </c>
      <c r="BG101" s="85">
        <f t="shared" si="17"/>
        <v>0</v>
      </c>
      <c r="CA101" s="10">
        <f t="shared" si="11"/>
        <v>0</v>
      </c>
      <c r="CB101" s="10">
        <f t="shared" si="12"/>
        <v>0</v>
      </c>
    </row>
    <row r="102" spans="1:80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AA102" s="2"/>
      <c r="AN102" s="2"/>
      <c r="AO102" s="2"/>
      <c r="AP102" s="2"/>
      <c r="AQ102" s="2"/>
      <c r="AR102" s="86">
        <f>IF(A55="",0,A55)</f>
        <v>0</v>
      </c>
      <c r="AS102" s="85">
        <f t="shared" si="13"/>
        <v>0</v>
      </c>
      <c r="AT102" s="93">
        <f t="shared" si="2"/>
        <v>0</v>
      </c>
      <c r="AU102" s="85">
        <f>IF(F55="",0,F55)</f>
        <v>0</v>
      </c>
      <c r="AV102" s="86">
        <f t="shared" si="3"/>
        <v>0</v>
      </c>
      <c r="AW102" s="86">
        <f t="shared" si="14"/>
        <v>0</v>
      </c>
      <c r="AX102" s="85">
        <f t="shared" si="15"/>
        <v>0</v>
      </c>
      <c r="AY102" s="87">
        <f t="shared" si="4"/>
        <v>0</v>
      </c>
      <c r="AZ102" s="86">
        <f t="shared" si="5"/>
        <v>0</v>
      </c>
      <c r="BA102" s="86">
        <f t="shared" si="6"/>
        <v>0</v>
      </c>
      <c r="BB102" s="86">
        <f t="shared" si="16"/>
        <v>0</v>
      </c>
      <c r="BC102" s="95">
        <f t="shared" si="7"/>
        <v>0</v>
      </c>
      <c r="BD102" s="117">
        <f t="shared" si="8"/>
        <v>0</v>
      </c>
      <c r="BE102" s="85">
        <f t="shared" si="9"/>
        <v>0</v>
      </c>
      <c r="BF102" s="85">
        <f t="shared" si="10"/>
        <v>0</v>
      </c>
      <c r="BG102" s="85">
        <f t="shared" si="17"/>
        <v>0</v>
      </c>
      <c r="CA102" s="10">
        <f t="shared" si="11"/>
        <v>0</v>
      </c>
      <c r="CB102" s="10">
        <f t="shared" si="12"/>
        <v>0</v>
      </c>
    </row>
    <row r="103" spans="1:80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AA103" s="2"/>
      <c r="AN103" s="2"/>
      <c r="AO103" s="2"/>
      <c r="AP103" s="2"/>
      <c r="AQ103" s="2"/>
      <c r="AR103" s="132">
        <f>IF(A57="",0,A57)</f>
        <v>0</v>
      </c>
      <c r="AS103" s="132">
        <f t="shared" si="13"/>
        <v>0</v>
      </c>
      <c r="AT103" s="133">
        <f t="shared" si="2"/>
        <v>0</v>
      </c>
      <c r="AU103" s="134">
        <f>IF(F57="",0,F57)</f>
        <v>0</v>
      </c>
      <c r="AV103" s="132">
        <f t="shared" si="3"/>
        <v>0</v>
      </c>
      <c r="AW103" s="132">
        <f t="shared" si="14"/>
        <v>0</v>
      </c>
      <c r="AX103" s="132">
        <f t="shared" si="15"/>
        <v>0</v>
      </c>
      <c r="AY103" s="135">
        <f t="shared" si="4"/>
        <v>0</v>
      </c>
      <c r="AZ103" s="132">
        <f t="shared" si="5"/>
        <v>0</v>
      </c>
      <c r="BA103" s="132">
        <f t="shared" si="6"/>
        <v>0</v>
      </c>
      <c r="BB103" s="132">
        <f t="shared" si="16"/>
        <v>0</v>
      </c>
      <c r="BC103" s="136">
        <f t="shared" si="7"/>
        <v>0</v>
      </c>
      <c r="BD103" s="137">
        <f t="shared" si="8"/>
        <v>0</v>
      </c>
      <c r="BE103" s="134">
        <f t="shared" si="9"/>
        <v>0</v>
      </c>
      <c r="BF103" s="132">
        <f t="shared" si="10"/>
        <v>0</v>
      </c>
      <c r="BG103" s="132">
        <f t="shared" si="17"/>
        <v>0</v>
      </c>
      <c r="CA103" s="10">
        <f t="shared" si="11"/>
        <v>0</v>
      </c>
      <c r="CB103" s="10">
        <f t="shared" si="12"/>
        <v>0</v>
      </c>
    </row>
    <row r="104" spans="1:80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AA104" s="2"/>
      <c r="AN104" s="2"/>
      <c r="AO104" s="2"/>
      <c r="AP104" s="2"/>
      <c r="AQ104" s="2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CA104" s="13">
        <f>IF(CB104&gt;2,"?",IF(CB104=0,"",SUM(CA93:CA103)/CB104))</f>
      </c>
      <c r="CB104" s="13">
        <f>SUM(CB93:CB103)</f>
        <v>0</v>
      </c>
    </row>
    <row r="105" spans="1:79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AA105" s="2"/>
      <c r="AN105" s="2"/>
      <c r="AO105" s="2"/>
      <c r="AP105" s="2"/>
      <c r="AQ105" s="2"/>
      <c r="AR105" s="130" t="s">
        <v>44</v>
      </c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8"/>
      <c r="BG105" s="139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14">
        <f>IF(CB104&gt;2,"flere alternativer - se tabell","")</f>
      </c>
    </row>
    <row r="106" spans="1:78" ht="13.5" thickBo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AA106" s="2"/>
      <c r="AN106" s="2"/>
      <c r="AO106" s="2"/>
      <c r="AP106" s="2"/>
      <c r="AQ106" s="2"/>
      <c r="AR106" s="11" t="s">
        <v>8</v>
      </c>
      <c r="AS106" s="11" t="str">
        <f>("Pris "&amp;AB116)</f>
        <v>Pris hjemme</v>
      </c>
      <c r="AT106" s="11" t="s">
        <v>45</v>
      </c>
      <c r="AU106" s="11" t="s">
        <v>82</v>
      </c>
      <c r="AV106" s="11" t="s">
        <v>81</v>
      </c>
      <c r="AW106" s="11" t="str">
        <f>("DEI "&amp;AB116)</f>
        <v>DEI hjemme</v>
      </c>
      <c r="AX106" s="11" t="str">
        <f>IF(AC35="","",("Pris=DEI "&amp;AF116))</f>
        <v>Pris=DEI utlandet</v>
      </c>
      <c r="AY106" s="11" t="s">
        <v>56</v>
      </c>
      <c r="AZ106" s="11" t="s">
        <v>59</v>
      </c>
      <c r="BA106" s="11" t="s">
        <v>58</v>
      </c>
      <c r="BB106" s="11" t="s">
        <v>80</v>
      </c>
      <c r="BC106" s="11" t="s">
        <v>57</v>
      </c>
      <c r="BD106" s="11" t="s">
        <v>27</v>
      </c>
      <c r="BE106" s="92" t="s">
        <v>53</v>
      </c>
      <c r="BF106" s="94" t="s">
        <v>62</v>
      </c>
      <c r="BG106" s="116" t="s">
        <v>61</v>
      </c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</row>
    <row r="107" spans="1:79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AQ107" s="2"/>
      <c r="AR107" s="109">
        <f>AR93</f>
        <v>0</v>
      </c>
      <c r="AS107" s="88">
        <f>IF(B63="",0,B63)</f>
        <v>0</v>
      </c>
      <c r="AT107" s="88"/>
      <c r="AU107" s="109"/>
      <c r="AV107" s="88"/>
      <c r="AW107" s="109"/>
      <c r="AX107" s="88">
        <f>IF(D63=0,0,D63)</f>
        <v>0</v>
      </c>
      <c r="AY107" s="88">
        <f>AS107+EP</f>
        <v>0</v>
      </c>
      <c r="AZ107" s="88"/>
      <c r="BA107" s="88"/>
      <c r="BB107" s="88"/>
      <c r="BC107" s="109"/>
      <c r="BD107" s="88"/>
      <c r="BE107" s="93"/>
      <c r="BF107" s="88"/>
      <c r="BG107" s="88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</row>
    <row r="108" spans="1:79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AQ108" s="2"/>
      <c r="AR108" s="93">
        <f aca="true" t="shared" si="18" ref="AR108:AR117">AR94</f>
        <v>0</v>
      </c>
      <c r="AS108" s="88">
        <f>IF(B65="",0,B65)</f>
        <v>0</v>
      </c>
      <c r="AT108" s="88">
        <f>G65</f>
        <v>0</v>
      </c>
      <c r="AU108" s="93">
        <f>F65</f>
        <v>0</v>
      </c>
      <c r="AV108" s="88">
        <f aca="true" t="shared" si="19" ref="AV108:AV116">IF(AR95=0,0,(AT95-AT93)/($AR95-$AR93))</f>
        <v>0</v>
      </c>
      <c r="AW108" s="93">
        <f aca="true" t="shared" si="20" ref="AW108:AW116">IF(AR95=0,0,(BE95-BE93)/($AR95-$AR93))</f>
        <v>0</v>
      </c>
      <c r="AX108" s="88">
        <f>IF(D65=0,0,D65)</f>
        <v>0</v>
      </c>
      <c r="AY108" s="88">
        <f>IF(AR108=0,0,AS108+EP)</f>
        <v>0</v>
      </c>
      <c r="AZ108" s="88">
        <f aca="true" t="shared" si="21" ref="AZ108:AZ117">IF(AR108=0,0,AY94/AR108)</f>
        <v>0</v>
      </c>
      <c r="BA108" s="88">
        <f aca="true" t="shared" si="22" ref="BA108:BA117">IF(AR108=0,0,AU108+EVK)</f>
        <v>0</v>
      </c>
      <c r="BB108" s="88">
        <f aca="true" t="shared" si="23" ref="BB108:BB116">IF(AR95=0,0,(AY95-AY93)/($AR95-$AR93))</f>
        <v>0</v>
      </c>
      <c r="BC108" s="93">
        <f aca="true" t="shared" si="24" ref="BC108:BC116">IF(AR95=0,0,(BF95-BF93)/($AR95-$AR93))</f>
        <v>0</v>
      </c>
      <c r="BD108" s="88">
        <f>I65</f>
        <v>0</v>
      </c>
      <c r="BE108" s="93">
        <f aca="true" t="shared" si="25" ref="BE108:BE117">IF(AR108=0,0,BA94/AR108)</f>
        <v>0</v>
      </c>
      <c r="BF108" s="88">
        <f>J65</f>
        <v>0</v>
      </c>
      <c r="BG108" s="88">
        <f aca="true" t="shared" si="26" ref="BG108:BG117">IF(AR108=0,0,BD94/AR108)</f>
        <v>0</v>
      </c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</row>
    <row r="109" spans="1:79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AQ109" s="2"/>
      <c r="AR109" s="93">
        <f t="shared" si="18"/>
        <v>0</v>
      </c>
      <c r="AS109" s="88">
        <f>IF(B67="",0,B67)</f>
        <v>0</v>
      </c>
      <c r="AT109" s="88">
        <f>G67</f>
        <v>0</v>
      </c>
      <c r="AU109" s="93">
        <f>F67</f>
        <v>0</v>
      </c>
      <c r="AV109" s="88">
        <f t="shared" si="19"/>
        <v>0</v>
      </c>
      <c r="AW109" s="93">
        <f t="shared" si="20"/>
        <v>0</v>
      </c>
      <c r="AX109" s="88">
        <f>IF(D67=0,0,D67)</f>
        <v>0</v>
      </c>
      <c r="AY109" s="88">
        <f aca="true" t="shared" si="27" ref="AY109:AY117">IF(AR109=0,0,AS109+EP)</f>
        <v>0</v>
      </c>
      <c r="AZ109" s="88">
        <f t="shared" si="21"/>
        <v>0</v>
      </c>
      <c r="BA109" s="88">
        <f t="shared" si="22"/>
        <v>0</v>
      </c>
      <c r="BB109" s="88">
        <f t="shared" si="23"/>
        <v>0</v>
      </c>
      <c r="BC109" s="93">
        <f t="shared" si="24"/>
        <v>0</v>
      </c>
      <c r="BD109" s="88">
        <f>I67</f>
        <v>0</v>
      </c>
      <c r="BE109" s="93">
        <f t="shared" si="25"/>
        <v>0</v>
      </c>
      <c r="BF109" s="88">
        <f>J67</f>
        <v>0</v>
      </c>
      <c r="BG109" s="88">
        <f t="shared" si="26"/>
        <v>0</v>
      </c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</row>
    <row r="110" spans="1:79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AN110" s="2"/>
      <c r="AO110" s="2"/>
      <c r="AP110" s="2"/>
      <c r="AQ110" s="2"/>
      <c r="AR110" s="93">
        <f t="shared" si="18"/>
        <v>0</v>
      </c>
      <c r="AS110" s="88">
        <f>IF(B69="",0,B69)</f>
        <v>0</v>
      </c>
      <c r="AT110" s="88">
        <f>G69</f>
        <v>0</v>
      </c>
      <c r="AU110" s="93">
        <f>F69</f>
        <v>0</v>
      </c>
      <c r="AV110" s="88">
        <f t="shared" si="19"/>
        <v>0</v>
      </c>
      <c r="AW110" s="93">
        <f t="shared" si="20"/>
        <v>0</v>
      </c>
      <c r="AX110" s="88">
        <f>IF(D69=0,0,D69)</f>
        <v>0</v>
      </c>
      <c r="AY110" s="88">
        <f t="shared" si="27"/>
        <v>0</v>
      </c>
      <c r="AZ110" s="88">
        <f t="shared" si="21"/>
        <v>0</v>
      </c>
      <c r="BA110" s="88">
        <f t="shared" si="22"/>
        <v>0</v>
      </c>
      <c r="BB110" s="88">
        <f t="shared" si="23"/>
        <v>0</v>
      </c>
      <c r="BC110" s="93">
        <f t="shared" si="24"/>
        <v>0</v>
      </c>
      <c r="BD110" s="88">
        <f>I69</f>
        <v>0</v>
      </c>
      <c r="BE110" s="93">
        <f t="shared" si="25"/>
        <v>0</v>
      </c>
      <c r="BF110" s="88">
        <f>J69</f>
        <v>0</v>
      </c>
      <c r="BG110" s="88">
        <f t="shared" si="26"/>
        <v>0</v>
      </c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</row>
    <row r="111" spans="1:79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AN111" s="2"/>
      <c r="AO111" s="2"/>
      <c r="AP111" s="2"/>
      <c r="AQ111" s="2"/>
      <c r="AR111" s="93">
        <f t="shared" si="18"/>
        <v>0</v>
      </c>
      <c r="AS111" s="88">
        <f>IF(B71="",0,B71)</f>
        <v>0</v>
      </c>
      <c r="AT111" s="88">
        <f>G71</f>
        <v>0</v>
      </c>
      <c r="AU111" s="93">
        <f>F71</f>
        <v>0</v>
      </c>
      <c r="AV111" s="88">
        <f t="shared" si="19"/>
        <v>0</v>
      </c>
      <c r="AW111" s="93">
        <f t="shared" si="20"/>
        <v>0</v>
      </c>
      <c r="AX111" s="88">
        <f>IF(D71=0,0,D71)</f>
        <v>0</v>
      </c>
      <c r="AY111" s="88">
        <f t="shared" si="27"/>
        <v>0</v>
      </c>
      <c r="AZ111" s="88">
        <f t="shared" si="21"/>
        <v>0</v>
      </c>
      <c r="BA111" s="88">
        <f t="shared" si="22"/>
        <v>0</v>
      </c>
      <c r="BB111" s="88">
        <f t="shared" si="23"/>
        <v>0</v>
      </c>
      <c r="BC111" s="93">
        <f t="shared" si="24"/>
        <v>0</v>
      </c>
      <c r="BD111" s="88">
        <f>I71</f>
        <v>0</v>
      </c>
      <c r="BE111" s="93">
        <f t="shared" si="25"/>
        <v>0</v>
      </c>
      <c r="BF111" s="88">
        <f>J71</f>
        <v>0</v>
      </c>
      <c r="BG111" s="88">
        <f t="shared" si="26"/>
        <v>0</v>
      </c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</row>
    <row r="112" spans="1:79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AA112" s="2"/>
      <c r="AB112" s="1">
        <f>IF(D3=0,"","Navn/oppgavenummer: "&amp;D3)</f>
      </c>
      <c r="AN112" s="2"/>
      <c r="AO112" s="2"/>
      <c r="AP112" s="2"/>
      <c r="AQ112" s="2"/>
      <c r="AR112" s="93">
        <f t="shared" si="18"/>
        <v>0</v>
      </c>
      <c r="AS112" s="88">
        <f>IF(B73="",0,B73)</f>
        <v>0</v>
      </c>
      <c r="AT112" s="88">
        <f>G73</f>
        <v>0</v>
      </c>
      <c r="AU112" s="93">
        <f>F73</f>
        <v>0</v>
      </c>
      <c r="AV112" s="88">
        <f t="shared" si="19"/>
        <v>0</v>
      </c>
      <c r="AW112" s="93">
        <f t="shared" si="20"/>
        <v>0</v>
      </c>
      <c r="AX112" s="88">
        <f>IF(D73=0,0,D73)</f>
        <v>0</v>
      </c>
      <c r="AY112" s="88">
        <f t="shared" si="27"/>
        <v>0</v>
      </c>
      <c r="AZ112" s="88">
        <f t="shared" si="21"/>
        <v>0</v>
      </c>
      <c r="BA112" s="88">
        <f t="shared" si="22"/>
        <v>0</v>
      </c>
      <c r="BB112" s="88">
        <f t="shared" si="23"/>
        <v>0</v>
      </c>
      <c r="BC112" s="93">
        <f t="shared" si="24"/>
        <v>0</v>
      </c>
      <c r="BD112" s="88">
        <f>I73</f>
        <v>0</v>
      </c>
      <c r="BE112" s="93">
        <f t="shared" si="25"/>
        <v>0</v>
      </c>
      <c r="BF112" s="88">
        <f>J73</f>
        <v>0</v>
      </c>
      <c r="BG112" s="88">
        <f t="shared" si="26"/>
        <v>0</v>
      </c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</row>
    <row r="113" spans="1:79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AA113" s="2"/>
      <c r="AN113" s="2"/>
      <c r="AO113" s="2"/>
      <c r="AP113" s="2"/>
      <c r="AQ113" s="2"/>
      <c r="AR113" s="93">
        <f t="shared" si="18"/>
        <v>0</v>
      </c>
      <c r="AS113" s="88">
        <f>IF(B75="",0,B75)</f>
        <v>0</v>
      </c>
      <c r="AT113" s="88">
        <f>G75</f>
        <v>0</v>
      </c>
      <c r="AU113" s="93">
        <f>F75</f>
        <v>0</v>
      </c>
      <c r="AV113" s="88">
        <f t="shared" si="19"/>
        <v>0</v>
      </c>
      <c r="AW113" s="93">
        <f t="shared" si="20"/>
        <v>0</v>
      </c>
      <c r="AX113" s="88">
        <f>IF(D75=0,0,D75)</f>
        <v>0</v>
      </c>
      <c r="AY113" s="88">
        <f t="shared" si="27"/>
        <v>0</v>
      </c>
      <c r="AZ113" s="88">
        <f t="shared" si="21"/>
        <v>0</v>
      </c>
      <c r="BA113" s="88">
        <f t="shared" si="22"/>
        <v>0</v>
      </c>
      <c r="BB113" s="88">
        <f t="shared" si="23"/>
        <v>0</v>
      </c>
      <c r="BC113" s="93">
        <f t="shared" si="24"/>
        <v>0</v>
      </c>
      <c r="BD113" s="88">
        <f>I75</f>
        <v>0</v>
      </c>
      <c r="BE113" s="93">
        <f t="shared" si="25"/>
        <v>0</v>
      </c>
      <c r="BF113" s="88">
        <f>J75</f>
        <v>0</v>
      </c>
      <c r="BG113" s="88">
        <f t="shared" si="26"/>
        <v>0</v>
      </c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</row>
    <row r="114" spans="1:79" ht="18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AA114" s="5" t="s">
        <v>85</v>
      </c>
      <c r="AB114" s="6"/>
      <c r="AC114" s="6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148">
        <f>IF(E12=0,"","Resultat "&amp;C14&amp;" må regnes manuelt")</f>
      </c>
      <c r="AQ114" s="2"/>
      <c r="AR114" s="93">
        <f t="shared" si="18"/>
        <v>0</v>
      </c>
      <c r="AS114" s="88">
        <f>IF(B77="",0,B77)</f>
        <v>0</v>
      </c>
      <c r="AT114" s="88">
        <f>G77</f>
        <v>0</v>
      </c>
      <c r="AU114" s="93">
        <f>F77</f>
        <v>0</v>
      </c>
      <c r="AV114" s="88">
        <f t="shared" si="19"/>
        <v>0</v>
      </c>
      <c r="AW114" s="93">
        <f t="shared" si="20"/>
        <v>0</v>
      </c>
      <c r="AX114" s="88">
        <f>IF(D77=0,0,D77)</f>
        <v>0</v>
      </c>
      <c r="AY114" s="88">
        <f t="shared" si="27"/>
        <v>0</v>
      </c>
      <c r="AZ114" s="88">
        <f t="shared" si="21"/>
        <v>0</v>
      </c>
      <c r="BA114" s="88">
        <f t="shared" si="22"/>
        <v>0</v>
      </c>
      <c r="BB114" s="88">
        <f t="shared" si="23"/>
        <v>0</v>
      </c>
      <c r="BC114" s="93">
        <f t="shared" si="24"/>
        <v>0</v>
      </c>
      <c r="BD114" s="88">
        <f>I77</f>
        <v>0</v>
      </c>
      <c r="BE114" s="93">
        <f t="shared" si="25"/>
        <v>0</v>
      </c>
      <c r="BF114" s="88">
        <f>J77</f>
        <v>0</v>
      </c>
      <c r="BG114" s="88">
        <f t="shared" si="26"/>
        <v>0</v>
      </c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</row>
    <row r="115" spans="1:79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AA115" s="39">
        <f>IF(A61=0,"",A61)</f>
      </c>
      <c r="AB115" s="101" t="str">
        <f>IF(B61=0,"",B61)</f>
        <v>Pris</v>
      </c>
      <c r="AC115" s="101" t="s">
        <v>72</v>
      </c>
      <c r="AD115" s="101" t="s">
        <v>30</v>
      </c>
      <c r="AE115" s="101" t="s">
        <v>73</v>
      </c>
      <c r="AF115" s="101" t="str">
        <f>IF(D61=0,"",D61)</f>
        <v>Pris=DEI</v>
      </c>
      <c r="AG115" s="101" t="str">
        <f>IF(F61=0,"",F61)</f>
        <v>Sum var.</v>
      </c>
      <c r="AH115" s="101" t="s">
        <v>74</v>
      </c>
      <c r="AI115" s="101" t="str">
        <f>IF(G61=0,"",G61)</f>
        <v>Sum </v>
      </c>
      <c r="AJ115" s="101" t="s">
        <v>66</v>
      </c>
      <c r="AK115" s="101" t="str">
        <f>IF(H61=0,"",H61)</f>
        <v>Diff.enh.</v>
      </c>
      <c r="AL115" s="101" t="s">
        <v>83</v>
      </c>
      <c r="AM115" s="101" t="str">
        <f>IF(SUM(AC37:AC57)=0,"Salgs-","Ny salgs-")</f>
        <v>Salgs-</v>
      </c>
      <c r="AN115" s="101" t="str">
        <f>IF(SUM(AC37:AC57)=0,"Sum","Nye sum")</f>
        <v>Sum</v>
      </c>
      <c r="AO115" s="101">
        <f>IF(SUM(AC37:AC57)=0,"","Nytt")</f>
      </c>
      <c r="AP115" s="41" t="s">
        <v>86</v>
      </c>
      <c r="AQ115" s="2"/>
      <c r="AR115" s="93">
        <f t="shared" si="18"/>
        <v>0</v>
      </c>
      <c r="AS115" s="88">
        <f>IF(B79="",0,B79)</f>
        <v>0</v>
      </c>
      <c r="AT115" s="88">
        <f>G79</f>
        <v>0</v>
      </c>
      <c r="AU115" s="93">
        <f>F79</f>
        <v>0</v>
      </c>
      <c r="AV115" s="88">
        <f t="shared" si="19"/>
        <v>0</v>
      </c>
      <c r="AW115" s="93">
        <f t="shared" si="20"/>
        <v>0</v>
      </c>
      <c r="AX115" s="88">
        <f>IF(D79=0,0,D79)</f>
        <v>0</v>
      </c>
      <c r="AY115" s="88">
        <f t="shared" si="27"/>
        <v>0</v>
      </c>
      <c r="AZ115" s="88">
        <f t="shared" si="21"/>
        <v>0</v>
      </c>
      <c r="BA115" s="88">
        <f t="shared" si="22"/>
        <v>0</v>
      </c>
      <c r="BB115" s="88">
        <f t="shared" si="23"/>
        <v>0</v>
      </c>
      <c r="BC115" s="93">
        <f t="shared" si="24"/>
        <v>0</v>
      </c>
      <c r="BD115" s="88">
        <f>I79</f>
        <v>0</v>
      </c>
      <c r="BE115" s="93">
        <f t="shared" si="25"/>
        <v>0</v>
      </c>
      <c r="BF115" s="88">
        <f>J79</f>
        <v>0</v>
      </c>
      <c r="BG115" s="88">
        <f t="shared" si="26"/>
        <v>0</v>
      </c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</row>
    <row r="116" spans="1:79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AA116" s="42" t="str">
        <f>IF(A62=0,"",A62)</f>
        <v>Mengde</v>
      </c>
      <c r="AB116" s="102" t="str">
        <f>IF(B62=0,"",B62)</f>
        <v>hjemme</v>
      </c>
      <c r="AC116" s="102" t="str">
        <f>IF(B62=0,"",B62)</f>
        <v>hjemme</v>
      </c>
      <c r="AD116" s="103" t="str">
        <f>B62</f>
        <v>hjemme</v>
      </c>
      <c r="AE116" s="103" t="str">
        <f>IF(B62=0,"",B62)</f>
        <v>hjemme</v>
      </c>
      <c r="AF116" s="103" t="str">
        <f>D62</f>
        <v>utlandet</v>
      </c>
      <c r="AG116" s="102" t="str">
        <f>IF(F62=0,"",F62)</f>
        <v>enh.kostn</v>
      </c>
      <c r="AH116" s="102" t="s">
        <v>75</v>
      </c>
      <c r="AI116" s="102" t="str">
        <f>IF(G62=0,"",G62)</f>
        <v>enh.kostn</v>
      </c>
      <c r="AJ116" s="102" t="s">
        <v>75</v>
      </c>
      <c r="AK116" s="102" t="str">
        <f>IF(H62=0,"",H62)</f>
        <v>kostn.</v>
      </c>
      <c r="AL116" s="102" t="s">
        <v>75</v>
      </c>
      <c r="AM116" s="102" t="s">
        <v>25</v>
      </c>
      <c r="AN116" s="102" t="s">
        <v>26</v>
      </c>
      <c r="AO116" s="102" t="str">
        <f>IF((SUM(AD37:AD57)+SUM(AE37:AE57))=0,"DB","Resultat")</f>
        <v>DB</v>
      </c>
      <c r="AP116" s="44" t="str">
        <f>IF((SUM(AD37:AD57)+SUM(AE37:AE57))=0,"DB","resultat")</f>
        <v>DB</v>
      </c>
      <c r="AQ116" s="2"/>
      <c r="AR116" s="93">
        <f t="shared" si="18"/>
        <v>0</v>
      </c>
      <c r="AS116" s="88">
        <f>IF(B81="",0,B81)</f>
        <v>0</v>
      </c>
      <c r="AT116" s="88">
        <f>G81</f>
        <v>0</v>
      </c>
      <c r="AU116" s="93">
        <f>F81</f>
        <v>0</v>
      </c>
      <c r="AV116" s="88">
        <f t="shared" si="19"/>
        <v>0</v>
      </c>
      <c r="AW116" s="93">
        <f t="shared" si="20"/>
        <v>0</v>
      </c>
      <c r="AX116" s="88">
        <f>IF(D81=0,0,D81)</f>
        <v>0</v>
      </c>
      <c r="AY116" s="88">
        <f t="shared" si="27"/>
        <v>0</v>
      </c>
      <c r="AZ116" s="88">
        <f t="shared" si="21"/>
        <v>0</v>
      </c>
      <c r="BA116" s="88">
        <f t="shared" si="22"/>
        <v>0</v>
      </c>
      <c r="BB116" s="88">
        <f t="shared" si="23"/>
        <v>0</v>
      </c>
      <c r="BC116" s="93">
        <f t="shared" si="24"/>
        <v>0</v>
      </c>
      <c r="BD116" s="88">
        <f>I81</f>
        <v>0</v>
      </c>
      <c r="BE116" s="93">
        <f t="shared" si="25"/>
        <v>0</v>
      </c>
      <c r="BF116" s="88">
        <f>J81</f>
        <v>0</v>
      </c>
      <c r="BG116" s="88">
        <f t="shared" si="26"/>
        <v>0</v>
      </c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1:79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AA117" s="106">
        <f>IF(Startmengde="","",AR107)</f>
      </c>
      <c r="AB117" s="118">
        <f>IF(stoppmengde="","",AS107)</f>
      </c>
      <c r="AC117" s="118">
        <f>IF(EP=0,"",IF(stoppmengde="","",AY107))</f>
      </c>
      <c r="AD117" s="104"/>
      <c r="AE117" s="104"/>
      <c r="AF117" s="118">
        <f>IF(AX107=0,"",AX107)</f>
      </c>
      <c r="AG117" s="118">
        <f>IF(AU107=0,"",AU107)</f>
      </c>
      <c r="AH117" s="118">
        <f>IF(EVK=0,"",IF(BA107=0,"",BA107))</f>
      </c>
      <c r="AI117" s="118">
        <f>IF(AT107=0,"",AT107)</f>
      </c>
      <c r="AJ117" s="118">
        <f>IF((EVK+EFTK)=0,"",IF(AZ107=0,"",AZ107))</f>
      </c>
      <c r="AK117" s="104">
        <f>IF(H63=0,"",H63)</f>
      </c>
      <c r="AL117" s="104"/>
      <c r="AM117" s="149">
        <f>IF(AA37="","",IF(AC37="",AB37,AC37))</f>
      </c>
      <c r="AN117" s="149">
        <f>IF(AA37="","",IF(AI37="",AH37,AI37))</f>
      </c>
      <c r="AO117" s="149">
        <f>IF(AA37="","",IF(AK37="",AJ37,AK37))</f>
      </c>
      <c r="AP117" s="150">
        <f>IF(AA37="","",IF(AK37="","",AK37-AJ37))</f>
      </c>
      <c r="AQ117" s="2"/>
      <c r="AR117" s="133">
        <f t="shared" si="18"/>
        <v>0</v>
      </c>
      <c r="AS117" s="135">
        <f>IF(B83="",0,B83)</f>
        <v>0</v>
      </c>
      <c r="AT117" s="135">
        <f>G83</f>
        <v>0</v>
      </c>
      <c r="AU117" s="133">
        <f>F83</f>
        <v>0</v>
      </c>
      <c r="AV117" s="135"/>
      <c r="AW117" s="133"/>
      <c r="AX117" s="135">
        <f>IF(D83=0,0,D83)</f>
        <v>0</v>
      </c>
      <c r="AY117" s="133">
        <f t="shared" si="27"/>
        <v>0</v>
      </c>
      <c r="AZ117" s="133">
        <f t="shared" si="21"/>
        <v>0</v>
      </c>
      <c r="BA117" s="133">
        <f t="shared" si="22"/>
        <v>0</v>
      </c>
      <c r="BB117" s="135"/>
      <c r="BC117" s="133"/>
      <c r="BD117" s="135">
        <f>I83</f>
        <v>0</v>
      </c>
      <c r="BE117" s="133">
        <f t="shared" si="25"/>
        <v>0</v>
      </c>
      <c r="BF117" s="135">
        <f>J83</f>
        <v>0</v>
      </c>
      <c r="BG117" s="133">
        <f t="shared" si="26"/>
        <v>0</v>
      </c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</row>
    <row r="118" spans="1:79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AA118" s="106"/>
      <c r="AB118" s="120"/>
      <c r="AC118" s="120"/>
      <c r="AD118" s="104">
        <f>IF(AA119="","",(AB39-AB37)/(AA119-AA117))</f>
      </c>
      <c r="AE118" s="104">
        <f>IF(AA119="","",IF(EP=0,"",(AC39-AC37)/(AA119-AA117)))</f>
      </c>
      <c r="AF118" s="120"/>
      <c r="AG118" s="120"/>
      <c r="AH118" s="120"/>
      <c r="AI118" s="120"/>
      <c r="AJ118" s="120"/>
      <c r="AK118" s="104">
        <f>IF(AA119="","",(AH39-AH37)/(AA119-AA117))</f>
      </c>
      <c r="AL118" s="104">
        <f>IF(AA119="","",IF((EVK+EFTK)=0,"",(AI39-AI37)/(AA119-AA117)))</f>
      </c>
      <c r="AM118" s="149">
        <f aca="true" t="shared" si="28" ref="AM118:AM137">IF(AA38="","",IF(AC38="",AB38,AC38))</f>
      </c>
      <c r="AN118" s="149">
        <f aca="true" t="shared" si="29" ref="AN118:AN137">IF(AA38="","",IF(AI38="",AH38,AI38))</f>
      </c>
      <c r="AO118" s="149">
        <f aca="true" t="shared" si="30" ref="AO118:AO137">IF(AA38="","",IF(AK38="",AJ38,AK38))</f>
      </c>
      <c r="AP118" s="150">
        <f aca="true" t="shared" si="31" ref="AP118:AP137">IF(AA38="","",IF(AK38="","",AK38-AJ38))</f>
      </c>
      <c r="AQ118" s="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</row>
    <row r="119" spans="1:79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AA119" s="106">
        <f>IF(AR108=0,"",AR108)</f>
      </c>
      <c r="AB119" s="120">
        <f>IF(AA119="","",AS108)</f>
      </c>
      <c r="AC119" s="120">
        <f>IF(EP=0,"",IF(AA119="","",AY108))</f>
      </c>
      <c r="AD119" s="104"/>
      <c r="AE119" s="104"/>
      <c r="AF119" s="120">
        <f>IF(AX108=0,"",AX108)</f>
      </c>
      <c r="AG119" s="120">
        <f>IF(AU108=0,"",AU108)</f>
      </c>
      <c r="AH119" s="120">
        <f>IF(EVK=0,"",IF(BA108=0,"",BA108))</f>
      </c>
      <c r="AI119" s="120">
        <f>IF(AT108=0,"",AT108)</f>
      </c>
      <c r="AJ119" s="120">
        <f>IF((EVK+EFTK)=0,"",IF(AZ108=0,"",AZ108))</f>
      </c>
      <c r="AK119" s="104"/>
      <c r="AL119" s="104"/>
      <c r="AM119" s="149">
        <f t="shared" si="28"/>
      </c>
      <c r="AN119" s="149">
        <f t="shared" si="29"/>
      </c>
      <c r="AO119" s="149">
        <f t="shared" si="30"/>
      </c>
      <c r="AP119" s="150">
        <f t="shared" si="31"/>
      </c>
      <c r="AQ119" s="2"/>
      <c r="AR119" s="141" t="str">
        <f>IF(I61=0,"",I61)</f>
        <v>Resultat</v>
      </c>
      <c r="AS119" s="141" t="s">
        <v>76</v>
      </c>
      <c r="AT119" s="141" t="str">
        <f>IF(J61=0,"",J61)</f>
        <v>db</v>
      </c>
      <c r="AU119" s="124" t="s">
        <v>61</v>
      </c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</row>
    <row r="120" spans="27:79" ht="12.75">
      <c r="AA120" s="106"/>
      <c r="AB120" s="120"/>
      <c r="AC120" s="120"/>
      <c r="AD120" s="104">
        <f>IF(AA121="","",(AB41-AB39)/(AA121-AA119))</f>
      </c>
      <c r="AE120" s="104">
        <f>IF(AA121="","",IF(EP=0,"",(AC41-AC39)/(AA121-AA119)))</f>
      </c>
      <c r="AF120" s="120"/>
      <c r="AG120" s="120"/>
      <c r="AH120" s="120"/>
      <c r="AI120" s="120"/>
      <c r="AJ120" s="120"/>
      <c r="AK120" s="104">
        <f>IF(AA121="","",(AH41-AH39)/(AA121-AA119))</f>
      </c>
      <c r="AL120" s="104">
        <f>IF(AA121="","",IF((EVK+EFTK)=0,"",(AI41-AI39)/(AA121-AA119)))</f>
      </c>
      <c r="AM120" s="149">
        <f t="shared" si="28"/>
      </c>
      <c r="AN120" s="149">
        <f t="shared" si="29"/>
      </c>
      <c r="AO120" s="149">
        <f t="shared" si="30"/>
      </c>
      <c r="AP120" s="150">
        <f t="shared" si="31"/>
      </c>
      <c r="AQ120" s="2"/>
      <c r="AR120" s="142" t="str">
        <f>IF(I62=0,"",I62)</f>
        <v>per enh.</v>
      </c>
      <c r="AS120" s="142" t="s">
        <v>35</v>
      </c>
      <c r="AT120" s="142" t="str">
        <f>IF(J62=0,"",J62)</f>
        <v>per enh.</v>
      </c>
      <c r="AU120" s="44" t="s">
        <v>35</v>
      </c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12"/>
      <c r="BL120" s="1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  <row r="121" spans="27:64" ht="12.75">
      <c r="AA121" s="106">
        <f>IF(AR109=0,"",AR109)</f>
      </c>
      <c r="AB121" s="120">
        <f>IF(AA121="","",AS109)</f>
      </c>
      <c r="AC121" s="120">
        <f>IF(EP=0,"",IF(AA121="","",AY109))</f>
      </c>
      <c r="AD121" s="104"/>
      <c r="AE121" s="104"/>
      <c r="AF121" s="120">
        <f>IF(AX109=0,"",AX109)</f>
      </c>
      <c r="AG121" s="120">
        <f>IF(AU109=0,"",AU109)</f>
      </c>
      <c r="AH121" s="120">
        <f>IF(EVK=0,"",IF(BA109=0,"",BA109))</f>
      </c>
      <c r="AI121" s="120">
        <f>IF(AT109=0,"",AT109)</f>
      </c>
      <c r="AJ121" s="120">
        <f>IF((EVK+EFTK)=0,"",IF(AZ109=0,"",AZ109))</f>
      </c>
      <c r="AK121" s="104"/>
      <c r="AL121" s="104"/>
      <c r="AM121" s="149">
        <f t="shared" si="28"/>
      </c>
      <c r="AN121" s="149">
        <f t="shared" si="29"/>
      </c>
      <c r="AO121" s="149">
        <f t="shared" si="30"/>
      </c>
      <c r="AP121" s="150">
        <f t="shared" si="31"/>
      </c>
      <c r="AQ121" s="15"/>
      <c r="AR121" s="143">
        <f>IF($AA117="","",BD107)</f>
      </c>
      <c r="AS121" s="118">
        <f>IF((EVK+EFTK+EP)=0,"",IF(BE107=0,"",BE107))</f>
      </c>
      <c r="AT121" s="118">
        <f>IF($AA117="","",BF107)</f>
      </c>
      <c r="AU121" s="119">
        <f>IF((EVK+EFTK+EP)=0,"",IF(BG107=0,"",BG107))</f>
      </c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</row>
    <row r="122" spans="27:47" ht="12.75">
      <c r="AA122" s="106"/>
      <c r="AB122" s="120"/>
      <c r="AC122" s="120"/>
      <c r="AD122" s="104">
        <f>IF(AA123="","",(AB43-AB41)/(AA123-AA121))</f>
      </c>
      <c r="AE122" s="104">
        <f>IF(AA123="","",IF(EP=0,"",(AC43-AC41)/(AA123-AA121)))</f>
      </c>
      <c r="AF122" s="120"/>
      <c r="AG122" s="120"/>
      <c r="AH122" s="120"/>
      <c r="AI122" s="120"/>
      <c r="AJ122" s="120"/>
      <c r="AK122" s="104">
        <f>IF(AA123="","",(AH43-AH41)/(AA123-AA121))</f>
      </c>
      <c r="AL122" s="104">
        <f>IF(AA123="","",IF((EVK+EFTK)=0,"",(AI43-AI41)/(AA123-AA121)))</f>
      </c>
      <c r="AM122" s="149">
        <f t="shared" si="28"/>
      </c>
      <c r="AN122" s="149">
        <f t="shared" si="29"/>
      </c>
      <c r="AO122" s="149">
        <f t="shared" si="30"/>
      </c>
      <c r="AP122" s="150">
        <f t="shared" si="31"/>
      </c>
      <c r="AQ122" s="2"/>
      <c r="AR122" s="144"/>
      <c r="AS122" s="120"/>
      <c r="AT122" s="120"/>
      <c r="AU122" s="121"/>
    </row>
    <row r="123" spans="27:47" ht="12.75">
      <c r="AA123" s="106">
        <f>IF(AR110=0,"",AR110)</f>
      </c>
      <c r="AB123" s="120">
        <f>IF(AA123="","",AS110)</f>
      </c>
      <c r="AC123" s="120">
        <f>IF(EP=0,"",IF(AA123="","",AY110))</f>
      </c>
      <c r="AD123" s="104"/>
      <c r="AE123" s="104"/>
      <c r="AF123" s="120">
        <f>IF(AX110=0,"",AX110)</f>
      </c>
      <c r="AG123" s="120">
        <f>IF(AU110=0,"",AU110)</f>
      </c>
      <c r="AH123" s="120">
        <f>IF(EVK=0,"",IF(BA110=0,"",BA110))</f>
      </c>
      <c r="AI123" s="120">
        <f>IF(AT110=0,"",AT110)</f>
      </c>
      <c r="AJ123" s="120">
        <f>IF((EVK+EFTK)=0,"",IF(AZ110=0,"",AZ110))</f>
      </c>
      <c r="AK123" s="104"/>
      <c r="AL123" s="104"/>
      <c r="AM123" s="149">
        <f t="shared" si="28"/>
      </c>
      <c r="AN123" s="149">
        <f t="shared" si="29"/>
      </c>
      <c r="AO123" s="149">
        <f t="shared" si="30"/>
      </c>
      <c r="AP123" s="150">
        <f t="shared" si="31"/>
      </c>
      <c r="AQ123" s="15"/>
      <c r="AR123" s="144">
        <f>IF($AA119="","",BD108)</f>
      </c>
      <c r="AS123" s="120">
        <f>IF((EVK+EFTK+EP)=0,"",IF(BE108=0,"",BE108))</f>
      </c>
      <c r="AT123" s="120">
        <f>IF($AA119="","",BF108)</f>
      </c>
      <c r="AU123" s="121">
        <f>IF((EVK+EFTK+EP)=0,"",IF(BG108=0,"",BG108))</f>
      </c>
    </row>
    <row r="124" spans="27:47" ht="12.75">
      <c r="AA124" s="106"/>
      <c r="AB124" s="120"/>
      <c r="AC124" s="120"/>
      <c r="AD124" s="104">
        <f>IF(AA125="","",(AB45-AB43)/(AA125-AA123))</f>
      </c>
      <c r="AE124" s="104">
        <f>IF(AA125="","",IF(EP=0,"",(AC45-AC43)/(AA125-AA123)))</f>
      </c>
      <c r="AF124" s="120"/>
      <c r="AG124" s="120"/>
      <c r="AH124" s="120"/>
      <c r="AI124" s="120"/>
      <c r="AJ124" s="120"/>
      <c r="AK124" s="104">
        <f>IF(AA125="","",(AH45-AH43)/(AA125-AA123))</f>
      </c>
      <c r="AL124" s="104">
        <f>IF(AA125="","",IF((EVK+EFTK)=0,"",(AI45-AI43)/(AA125-AA123)))</f>
      </c>
      <c r="AM124" s="149">
        <f t="shared" si="28"/>
      </c>
      <c r="AN124" s="149">
        <f t="shared" si="29"/>
      </c>
      <c r="AO124" s="149">
        <f t="shared" si="30"/>
      </c>
      <c r="AP124" s="150">
        <f t="shared" si="31"/>
      </c>
      <c r="AQ124" s="15"/>
      <c r="AR124" s="144"/>
      <c r="AS124" s="120"/>
      <c r="AT124" s="120"/>
      <c r="AU124" s="121"/>
    </row>
    <row r="125" spans="27:47" ht="12.75">
      <c r="AA125" s="106">
        <f>IF(AR111=0,"",AR111)</f>
      </c>
      <c r="AB125" s="120">
        <f>IF(AA125="","",AS111)</f>
      </c>
      <c r="AC125" s="120">
        <f>IF(EP=0,"",IF(AA125="","",AY111))</f>
      </c>
      <c r="AD125" s="104"/>
      <c r="AE125" s="104"/>
      <c r="AF125" s="120">
        <f>IF(AX111=0,"",AX111)</f>
      </c>
      <c r="AG125" s="120">
        <f>IF(AU111=0,"",AU111)</f>
      </c>
      <c r="AH125" s="120">
        <f>IF(EVK=0,"",IF(BA111=0,"",BA111))</f>
      </c>
      <c r="AI125" s="120">
        <f>IF(AT111=0,"",AT111)</f>
      </c>
      <c r="AJ125" s="120">
        <f>IF((EVK+EFTK)=0,"",IF(AZ111=0,"",AZ111))</f>
      </c>
      <c r="AK125" s="104"/>
      <c r="AL125" s="104"/>
      <c r="AM125" s="149">
        <f t="shared" si="28"/>
      </c>
      <c r="AN125" s="149">
        <f t="shared" si="29"/>
      </c>
      <c r="AO125" s="149">
        <f t="shared" si="30"/>
      </c>
      <c r="AP125" s="150">
        <f t="shared" si="31"/>
      </c>
      <c r="AQ125" s="2"/>
      <c r="AR125" s="144">
        <f>IF($AA121="","",BD109)</f>
      </c>
      <c r="AS125" s="120">
        <f>IF((EVK+EFTK+EP)=0,"",IF(BE109=0,"",BE109))</f>
      </c>
      <c r="AT125" s="120">
        <f>IF($AA121="","",BF109)</f>
      </c>
      <c r="AU125" s="121">
        <f>IF((EVK+EFTK+EP)=0,"",IF(BG109=0,"",BG109))</f>
      </c>
    </row>
    <row r="126" spans="27:47" ht="12.75">
      <c r="AA126" s="106"/>
      <c r="AB126" s="120"/>
      <c r="AC126" s="120"/>
      <c r="AD126" s="104">
        <f>IF(AA127="","",(AB47-AB45)/(AA127-AA125))</f>
      </c>
      <c r="AE126" s="104">
        <f>IF(AA127="","",IF(EP=0,"",(AC47-AC45)/(AA127-AA125)))</f>
      </c>
      <c r="AF126" s="120"/>
      <c r="AG126" s="120"/>
      <c r="AH126" s="120"/>
      <c r="AI126" s="120"/>
      <c r="AJ126" s="120"/>
      <c r="AK126" s="104">
        <f>IF(AA127="","",(AH47-AH45)/(AA127-AA125))</f>
      </c>
      <c r="AL126" s="104">
        <f>IF(AA127="","",IF((EVK+EFTK)=0,"",(AI47-AI45)/(AA127-AA125)))</f>
      </c>
      <c r="AM126" s="149">
        <f t="shared" si="28"/>
      </c>
      <c r="AN126" s="149">
        <f t="shared" si="29"/>
      </c>
      <c r="AO126" s="149">
        <f t="shared" si="30"/>
      </c>
      <c r="AP126" s="150">
        <f t="shared" si="31"/>
      </c>
      <c r="AQ126" s="15"/>
      <c r="AR126" s="144"/>
      <c r="AS126" s="120"/>
      <c r="AT126" s="120"/>
      <c r="AU126" s="121"/>
    </row>
    <row r="127" spans="27:47" ht="12.75">
      <c r="AA127" s="106">
        <f>IF(AR112=0,"",AR112)</f>
      </c>
      <c r="AB127" s="120">
        <f>IF(AA127="","",AS112)</f>
      </c>
      <c r="AC127" s="120">
        <f>IF(EP=0,"",IF(AA127="","",AY112))</f>
      </c>
      <c r="AD127" s="104"/>
      <c r="AE127" s="104"/>
      <c r="AF127" s="120">
        <f>IF(AX112=0,"",AX112)</f>
      </c>
      <c r="AG127" s="120">
        <f>IF(AU112=0,"",AU112)</f>
      </c>
      <c r="AH127" s="120">
        <f>IF(EVK=0,"",IF(BA112=0,"",BA112))</f>
      </c>
      <c r="AI127" s="120">
        <f>IF(AT112=0,"",AT112)</f>
      </c>
      <c r="AJ127" s="120">
        <f>IF((EVK+EFTK)=0,"",IF(AZ112=0,"",AZ112))</f>
      </c>
      <c r="AK127" s="104"/>
      <c r="AL127" s="104"/>
      <c r="AM127" s="149">
        <f t="shared" si="28"/>
      </c>
      <c r="AN127" s="149">
        <f t="shared" si="29"/>
      </c>
      <c r="AO127" s="149">
        <f t="shared" si="30"/>
      </c>
      <c r="AP127" s="150">
        <f t="shared" si="31"/>
      </c>
      <c r="AR127" s="144">
        <f>IF($AA123="","",BD110)</f>
      </c>
      <c r="AS127" s="120">
        <f>IF((EVK+EFTK+EP)=0,"",IF(BE110=0,"",BE110))</f>
      </c>
      <c r="AT127" s="120">
        <f>IF($AA123="","",BF110)</f>
      </c>
      <c r="AU127" s="121">
        <f>IF((EVK+EFTK+EP)=0,"",IF(BG110=0,"",BG110))</f>
      </c>
    </row>
    <row r="128" spans="27:47" ht="12.75">
      <c r="AA128" s="106"/>
      <c r="AB128" s="120"/>
      <c r="AC128" s="120"/>
      <c r="AD128" s="104">
        <f>IF(AA129="","",(AB49-AB47)/(AA129-AA127))</f>
      </c>
      <c r="AE128" s="104">
        <f>IF(AA129="","",IF(EP=0,"",(AC49-AC47)/(AA129-AA127)))</f>
      </c>
      <c r="AF128" s="120"/>
      <c r="AG128" s="120"/>
      <c r="AH128" s="120"/>
      <c r="AI128" s="120"/>
      <c r="AJ128" s="120"/>
      <c r="AK128" s="104">
        <f>IF(AA129="","",(AH49-AH47)/(AA129-AA127))</f>
      </c>
      <c r="AL128" s="104">
        <f>IF(AA129="","",IF((EVK+EFTK)=0,"",(AI49-AI47)/(AA129-AA127)))</f>
      </c>
      <c r="AM128" s="149">
        <f t="shared" si="28"/>
      </c>
      <c r="AN128" s="149">
        <f t="shared" si="29"/>
      </c>
      <c r="AO128" s="149">
        <f t="shared" si="30"/>
      </c>
      <c r="AP128" s="150">
        <f t="shared" si="31"/>
      </c>
      <c r="AR128" s="144"/>
      <c r="AS128" s="120"/>
      <c r="AT128" s="120"/>
      <c r="AU128" s="121"/>
    </row>
    <row r="129" spans="27:47" ht="12.75">
      <c r="AA129" s="106">
        <f>IF(AR113=0,"",AR113)</f>
      </c>
      <c r="AB129" s="120">
        <f>IF(AA129="","",AS113)</f>
      </c>
      <c r="AC129" s="120">
        <f>IF(EP=0,"",IF(AA129="","",AY113))</f>
      </c>
      <c r="AD129" s="104"/>
      <c r="AE129" s="104"/>
      <c r="AF129" s="120">
        <f>IF(AX113=0,"",AX113)</f>
      </c>
      <c r="AG129" s="120">
        <f>IF(AU113=0,"",AU113)</f>
      </c>
      <c r="AH129" s="120">
        <f>IF(EVK=0,"",IF(BA113=0,"",BA113))</f>
      </c>
      <c r="AI129" s="120">
        <f>IF(AT113=0,"",AT113)</f>
      </c>
      <c r="AJ129" s="120">
        <f>IF((EVK+EFTK)=0,"",IF(AZ113=0,"",AZ113))</f>
      </c>
      <c r="AK129" s="104"/>
      <c r="AL129" s="104"/>
      <c r="AM129" s="149">
        <f t="shared" si="28"/>
      </c>
      <c r="AN129" s="149">
        <f t="shared" si="29"/>
      </c>
      <c r="AO129" s="149">
        <f t="shared" si="30"/>
      </c>
      <c r="AP129" s="150">
        <f t="shared" si="31"/>
      </c>
      <c r="AR129" s="144">
        <f>IF($AA125="","",BD111)</f>
      </c>
      <c r="AS129" s="120">
        <f>IF((EVK+EFTK+EP)=0,"",IF(BE111=0,"",BE111))</f>
      </c>
      <c r="AT129" s="120">
        <f>IF($AA125="","",BF111)</f>
      </c>
      <c r="AU129" s="121">
        <f>IF((EVK+EFTK+EP)=0,"",IF(BG111=0,"",BG111))</f>
      </c>
    </row>
    <row r="130" spans="27:47" ht="12.75">
      <c r="AA130" s="106"/>
      <c r="AB130" s="120"/>
      <c r="AC130" s="120"/>
      <c r="AD130" s="104">
        <f>IF(AA131="","",(AB51-AB49)/(AA131-AA129))</f>
      </c>
      <c r="AE130" s="104">
        <f>IF(AA131="","",IF(EP=0,"",(AC51-AC49)/(AA131-AA129)))</f>
      </c>
      <c r="AF130" s="120"/>
      <c r="AG130" s="120"/>
      <c r="AH130" s="120"/>
      <c r="AI130" s="120"/>
      <c r="AJ130" s="120"/>
      <c r="AK130" s="104">
        <f>IF(AA131="","",(AH51-AH49)/(AA131-AA129))</f>
      </c>
      <c r="AL130" s="104">
        <f>IF(AA131="","",IF((EVK+EFTK)=0,"",(AI51-AI49)/(AA131-AA129)))</f>
      </c>
      <c r="AM130" s="149">
        <f t="shared" si="28"/>
      </c>
      <c r="AN130" s="149">
        <f t="shared" si="29"/>
      </c>
      <c r="AO130" s="149">
        <f t="shared" si="30"/>
      </c>
      <c r="AP130" s="150">
        <f t="shared" si="31"/>
      </c>
      <c r="AR130" s="144"/>
      <c r="AS130" s="120"/>
      <c r="AT130" s="120"/>
      <c r="AU130" s="121"/>
    </row>
    <row r="131" spans="27:47" ht="12.75">
      <c r="AA131" s="106">
        <f>IF(AR114=0,"",AR114)</f>
      </c>
      <c r="AB131" s="104">
        <f>IF(AA131="","",AS114)</f>
      </c>
      <c r="AC131" s="120">
        <f>IF(EP=0,"",IF(AA131="","",AY114))</f>
      </c>
      <c r="AD131" s="104"/>
      <c r="AE131" s="104"/>
      <c r="AF131" s="120">
        <f>IF(AX114=0,"",AX114)</f>
      </c>
      <c r="AG131" s="120">
        <f>IF(AU114=0,"",AU114)</f>
      </c>
      <c r="AH131" s="120">
        <f>IF(EVK=0,"",IF(BA114=0,"",BA114))</f>
      </c>
      <c r="AI131" s="120">
        <f>IF(AT114=0,"",AT114)</f>
      </c>
      <c r="AJ131" s="120">
        <f>IF((EVK+EFTK)=0,"",IF(AZ114=0,"",AZ114))</f>
      </c>
      <c r="AK131" s="104"/>
      <c r="AL131" s="104"/>
      <c r="AM131" s="149">
        <f t="shared" si="28"/>
      </c>
      <c r="AN131" s="149">
        <f t="shared" si="29"/>
      </c>
      <c r="AO131" s="149">
        <f t="shared" si="30"/>
      </c>
      <c r="AP131" s="150">
        <f t="shared" si="31"/>
      </c>
      <c r="AR131" s="144">
        <f>IF($AA127="","",BD112)</f>
      </c>
      <c r="AS131" s="120">
        <f>IF((EVK+EFTK+EP)=0,"",IF(BE112=0,"",BE112))</f>
      </c>
      <c r="AT131" s="120">
        <f>IF($AA127="","",BF112)</f>
      </c>
      <c r="AU131" s="121">
        <f>IF((EVK+EFTK+EP)=0,"",IF(BG112=0,"",BG112))</f>
      </c>
    </row>
    <row r="132" spans="27:47" ht="12.75">
      <c r="AA132" s="106"/>
      <c r="AB132" s="120"/>
      <c r="AC132" s="120"/>
      <c r="AD132" s="104">
        <f>IF(AA133="","",(AB53-AB51)/(AA133-AA131))</f>
      </c>
      <c r="AE132" s="104">
        <f>IF(AA133="","",IF(EP=0,"",(AC53-AC51)/(AA133-AA131)))</f>
      </c>
      <c r="AF132" s="120"/>
      <c r="AG132" s="120"/>
      <c r="AH132" s="120"/>
      <c r="AI132" s="120"/>
      <c r="AJ132" s="120"/>
      <c r="AK132" s="104">
        <f>IF(AA133="","",(AH53-AH51)/(AA133-AA131))</f>
      </c>
      <c r="AL132" s="104">
        <f>IF(AA133="","",IF((EVK+EFTK)=0,"",(AI53-AI51)/(AA133-AA131)))</f>
      </c>
      <c r="AM132" s="149">
        <f t="shared" si="28"/>
      </c>
      <c r="AN132" s="149">
        <f t="shared" si="29"/>
      </c>
      <c r="AO132" s="149">
        <f t="shared" si="30"/>
      </c>
      <c r="AP132" s="150">
        <f t="shared" si="31"/>
      </c>
      <c r="AR132" s="144"/>
      <c r="AS132" s="120"/>
      <c r="AT132" s="120"/>
      <c r="AU132" s="121"/>
    </row>
    <row r="133" spans="27:47" ht="12.75">
      <c r="AA133" s="106">
        <f>IF(AR115=0,"",AR115)</f>
      </c>
      <c r="AB133" s="120">
        <f>IF(AA133="","",AS115)</f>
      </c>
      <c r="AC133" s="120">
        <f>IF(EP=0,"",IF(AA133="","",AY115))</f>
      </c>
      <c r="AD133" s="104"/>
      <c r="AE133" s="104"/>
      <c r="AF133" s="120">
        <f>IF(AX115=0,"",AX115)</f>
      </c>
      <c r="AG133" s="120">
        <f>IF(AU115=0,"",AU115)</f>
      </c>
      <c r="AH133" s="120">
        <f>IF(EVK=0,"",IF(BA115=0,"",BA115))</f>
      </c>
      <c r="AI133" s="120">
        <f>IF(AT115=0,"",AT115)</f>
      </c>
      <c r="AJ133" s="120">
        <f>IF((EVK+EFTK)=0,"",IF(AZ115=0,"",AZ115))</f>
      </c>
      <c r="AK133" s="104"/>
      <c r="AL133" s="104"/>
      <c r="AM133" s="149">
        <f t="shared" si="28"/>
      </c>
      <c r="AN133" s="149">
        <f t="shared" si="29"/>
      </c>
      <c r="AO133" s="149">
        <f t="shared" si="30"/>
      </c>
      <c r="AP133" s="150">
        <f t="shared" si="31"/>
      </c>
      <c r="AR133" s="144">
        <f>IF($AA129="","",BD113)</f>
      </c>
      <c r="AS133" s="120">
        <f>IF((EVK+EFTK+EP)=0,"",IF(BE113=0,"",BE113))</f>
      </c>
      <c r="AT133" s="120">
        <f>IF($AA129="","",BF113)</f>
      </c>
      <c r="AU133" s="121">
        <f>IF((EVK+EFTK+EP)=0,"",IF(BG113=0,"",BG113))</f>
      </c>
    </row>
    <row r="134" spans="27:47" ht="12.75">
      <c r="AA134" s="106"/>
      <c r="AB134" s="120"/>
      <c r="AC134" s="120"/>
      <c r="AD134" s="104">
        <f>IF(AA135="","",(AB55-AB53)/(AA135-AA133))</f>
      </c>
      <c r="AE134" s="104">
        <f>IF(AA135="","",IF(EP=0,"",(AC55-AC53)/(AA135-AA133)))</f>
      </c>
      <c r="AF134" s="120"/>
      <c r="AG134" s="120"/>
      <c r="AH134" s="120"/>
      <c r="AI134" s="120"/>
      <c r="AJ134" s="120"/>
      <c r="AK134" s="104">
        <f>IF(AA135="","",(AH55-AH53)/(AA135-AA133))</f>
      </c>
      <c r="AL134" s="104">
        <f>IF(AA135="","",IF((EVK+EFTK)=0,"",(AI55-AI53)/(AA135-AA133)))</f>
      </c>
      <c r="AM134" s="149">
        <f t="shared" si="28"/>
      </c>
      <c r="AN134" s="149">
        <f t="shared" si="29"/>
      </c>
      <c r="AO134" s="149">
        <f t="shared" si="30"/>
      </c>
      <c r="AP134" s="150">
        <f t="shared" si="31"/>
      </c>
      <c r="AR134" s="144"/>
      <c r="AS134" s="120"/>
      <c r="AT134" s="120"/>
      <c r="AU134" s="121"/>
    </row>
    <row r="135" spans="27:47" ht="12.75">
      <c r="AA135" s="106">
        <f>IF(AR116=0,"",AR116)</f>
      </c>
      <c r="AB135" s="120">
        <f>IF(AA135="","",AS116)</f>
      </c>
      <c r="AC135" s="120">
        <f>IF(EP=0,"",IF(AA135="","",AY116))</f>
      </c>
      <c r="AD135" s="104"/>
      <c r="AE135" s="104"/>
      <c r="AF135" s="120">
        <f>IF(AX116=0,"",AX116)</f>
      </c>
      <c r="AG135" s="120">
        <f>IF(AU116=0,"",AU116)</f>
      </c>
      <c r="AH135" s="120">
        <f>IF(EVK=0,"",IF(BA116=0,"",BA116))</f>
      </c>
      <c r="AI135" s="120">
        <f>IF(AT116=0,"",AT116)</f>
      </c>
      <c r="AJ135" s="120">
        <f>IF((EVK+EFTK)=0,"",IF(AZ116=0,"",AZ116))</f>
      </c>
      <c r="AK135" s="104"/>
      <c r="AL135" s="104"/>
      <c r="AM135" s="149">
        <f t="shared" si="28"/>
      </c>
      <c r="AN135" s="149">
        <f t="shared" si="29"/>
      </c>
      <c r="AO135" s="149">
        <f t="shared" si="30"/>
      </c>
      <c r="AP135" s="150">
        <f t="shared" si="31"/>
      </c>
      <c r="AR135" s="144">
        <f>IF($AA131="","",BD114)</f>
      </c>
      <c r="AS135" s="120">
        <f>IF((EVK+EFTK+EP)=0,"",IF(BE114=0,"",BE114))</f>
      </c>
      <c r="AT135" s="120">
        <f>IF($AA131="","",BF114)</f>
      </c>
      <c r="AU135" s="121">
        <f>IF((EVK+EFTK+EP)=0,"",IF(BG114=0,"",BG114))</f>
      </c>
    </row>
    <row r="136" spans="27:47" ht="12.75">
      <c r="AA136" s="106"/>
      <c r="AB136" s="120"/>
      <c r="AC136" s="120"/>
      <c r="AD136" s="104">
        <f>IF(AA137="","",(AB57-AB55)/(AA137-AA135))</f>
      </c>
      <c r="AE136" s="104">
        <f>IF(AA137="","",IF(EP=0,"",(AC57-AC55)/(AA137-AA135)))</f>
      </c>
      <c r="AF136" s="120"/>
      <c r="AG136" s="120"/>
      <c r="AH136" s="120"/>
      <c r="AI136" s="120"/>
      <c r="AJ136" s="120"/>
      <c r="AK136" s="104">
        <f>IF(AA137="","",(AH57-AH55)/(AA137-AA135))</f>
      </c>
      <c r="AL136" s="104">
        <f>IF(AA137="","",IF((EVK+EFTK)=0,"",(AI57-AI55)/(AA137-AA135)))</f>
      </c>
      <c r="AM136" s="149">
        <f t="shared" si="28"/>
      </c>
      <c r="AN136" s="149">
        <f t="shared" si="29"/>
      </c>
      <c r="AO136" s="149">
        <f t="shared" si="30"/>
      </c>
      <c r="AP136" s="150">
        <f t="shared" si="31"/>
      </c>
      <c r="AR136" s="144"/>
      <c r="AS136" s="120"/>
      <c r="AT136" s="120"/>
      <c r="AU136" s="121"/>
    </row>
    <row r="137" spans="27:47" ht="12.75">
      <c r="AA137" s="107">
        <f>IF(AR117=0,"",AR117)</f>
      </c>
      <c r="AB137" s="122">
        <f>IF(AA137="","",AS116)</f>
      </c>
      <c r="AC137" s="122">
        <f>IF(EP=0,"",IF(AA137="","",AY117))</f>
      </c>
      <c r="AD137" s="105"/>
      <c r="AE137" s="105"/>
      <c r="AF137" s="122">
        <f>IF(AX116=0,"",AX116)</f>
      </c>
      <c r="AG137" s="122">
        <f>IF(AU116=0,"",AU116)</f>
      </c>
      <c r="AH137" s="122">
        <f>IF(EVK=0,"",IF(BA117=0,"",BA117))</f>
      </c>
      <c r="AI137" s="122">
        <f>IF(AT116=0,"",AT116)</f>
      </c>
      <c r="AJ137" s="122">
        <f>IF((EVK+EFTK)=0,"",IF(AZ117=0,"",AZ117))</f>
      </c>
      <c r="AK137" s="105"/>
      <c r="AL137" s="105"/>
      <c r="AM137" s="151">
        <f t="shared" si="28"/>
      </c>
      <c r="AN137" s="152">
        <f t="shared" si="29"/>
      </c>
      <c r="AO137" s="151">
        <f t="shared" si="30"/>
      </c>
      <c r="AP137" s="153">
        <f t="shared" si="31"/>
      </c>
      <c r="AR137" s="144">
        <f>IF($AA133="","",BD115)</f>
      </c>
      <c r="AS137" s="120">
        <f>IF((EVK+EFTK+EP)=0,"",IF(BE115=0,"",BE115))</f>
      </c>
      <c r="AT137" s="120">
        <f>IF($AA133="","",BF115)</f>
      </c>
      <c r="AU137" s="121">
        <f>IF((EVK+EFTK+EP)=0,"",IF(BG115=0,"",BG115))</f>
      </c>
    </row>
    <row r="138" spans="44:47" ht="12.75">
      <c r="AR138" s="144"/>
      <c r="AS138" s="120"/>
      <c r="AT138" s="120"/>
      <c r="AU138" s="121"/>
    </row>
    <row r="139" spans="44:47" ht="12.75">
      <c r="AR139" s="144">
        <f>IF($AA135="","",BD116)</f>
      </c>
      <c r="AS139" s="120">
        <f>IF((EVK+EFTK+EP)=0,"",IF(BE116=0,"",BE116))</f>
      </c>
      <c r="AT139" s="120">
        <f>IF($AA135="","",BF116)</f>
      </c>
      <c r="AU139" s="121">
        <f>IF((EVK+EFTK+EP)=0,"",IF(BG116=0,"",BG116))</f>
      </c>
    </row>
    <row r="140" spans="44:47" ht="12.75">
      <c r="AR140" s="144"/>
      <c r="AS140" s="120"/>
      <c r="AT140" s="120"/>
      <c r="AU140" s="121"/>
    </row>
    <row r="141" spans="44:47" ht="12.75">
      <c r="AR141" s="145">
        <f>IF($AA137="","",BD116)</f>
      </c>
      <c r="AS141" s="122">
        <f>IF((EVK+EFTK+EP)=0,"",IF(BE117=0,"",BE117))</f>
      </c>
      <c r="AT141" s="122">
        <f>IF($AA137="","",BF116)</f>
      </c>
      <c r="AU141" s="123">
        <f>IF((EVK+EFTK+EP)=0,"",IF(BG117=0,"",BG117))</f>
      </c>
    </row>
    <row r="197" spans="30:38" ht="12.75">
      <c r="AD197" s="175" t="str">
        <f>A24</f>
        <v>             Beregning av dekningsbidrag og overskudd:</v>
      </c>
      <c r="AE197" s="181"/>
      <c r="AF197" s="181"/>
      <c r="AG197" s="181"/>
      <c r="AH197" s="181"/>
      <c r="AI197" s="181"/>
      <c r="AJ197" s="182" t="str">
        <f aca="true" t="shared" si="32" ref="AJ197:AL204">H24</f>
        <v>Kr/enhet</v>
      </c>
      <c r="AK197" s="182" t="str">
        <f t="shared" si="32"/>
        <v>Mengde</v>
      </c>
      <c r="AL197" s="182" t="str">
        <f t="shared" si="32"/>
        <v>Totalt</v>
      </c>
    </row>
    <row r="198" spans="30:38" ht="12.75">
      <c r="AD198" s="174"/>
      <c r="AE198" s="1" t="str">
        <f aca="true" t="shared" si="33" ref="AE198:AE204">B25</f>
        <v>Inntekt hjemme (pris hjemme x mengde hjemme)</v>
      </c>
      <c r="AJ198" s="178">
        <f t="shared" si="32"/>
        <v>0</v>
      </c>
      <c r="AK198" s="178">
        <f t="shared" si="32"/>
        <v>0</v>
      </c>
      <c r="AL198" s="178">
        <f t="shared" si="32"/>
        <v>0</v>
      </c>
    </row>
    <row r="199" spans="30:38" ht="12.75">
      <c r="AD199" s="174" t="str">
        <f>A26</f>
        <v>+</v>
      </c>
      <c r="AE199" s="176">
        <f t="shared" si="33"/>
      </c>
      <c r="AF199" s="176"/>
      <c r="AG199" s="176"/>
      <c r="AH199" s="176"/>
      <c r="AI199" s="176"/>
      <c r="AJ199" s="179">
        <f t="shared" si="32"/>
        <v>0</v>
      </c>
      <c r="AK199" s="179">
        <f t="shared" si="32"/>
        <v>0</v>
      </c>
      <c r="AL199" s="179">
        <f t="shared" si="32"/>
        <v>0</v>
      </c>
    </row>
    <row r="200" spans="30:38" ht="12.75">
      <c r="AD200" s="174" t="str">
        <f>A27</f>
        <v>=</v>
      </c>
      <c r="AE200" s="1" t="str">
        <f t="shared" si="33"/>
        <v>Sum Inntekt</v>
      </c>
      <c r="AJ200" s="178">
        <f t="shared" si="32"/>
        <v>0</v>
      </c>
      <c r="AK200" s="178">
        <f t="shared" si="32"/>
        <v>0</v>
      </c>
      <c r="AL200" s="178">
        <f t="shared" si="32"/>
        <v>0</v>
      </c>
    </row>
    <row r="201" spans="30:38" ht="12.75">
      <c r="AD201" s="174" t="str">
        <f>A28</f>
        <v>- </v>
      </c>
      <c r="AE201" s="176" t="str">
        <f t="shared" si="33"/>
        <v>Sum enhetskostnader ved  </v>
      </c>
      <c r="AF201" s="176"/>
      <c r="AG201" s="176"/>
      <c r="AH201" s="176"/>
      <c r="AI201" s="176"/>
      <c r="AJ201" s="179">
        <f t="shared" si="32"/>
        <v>0</v>
      </c>
      <c r="AK201" s="179">
        <f t="shared" si="32"/>
        <v>0</v>
      </c>
      <c r="AL201" s="179">
        <f t="shared" si="32"/>
        <v>0</v>
      </c>
    </row>
    <row r="202" spans="30:38" ht="12.75">
      <c r="AD202" s="174"/>
      <c r="AE202" s="177" t="str">
        <f t="shared" si="33"/>
        <v>Overskudd (sum inntekter - sum kostnader)</v>
      </c>
      <c r="AF202" s="177"/>
      <c r="AG202" s="177"/>
      <c r="AH202" s="177"/>
      <c r="AI202" s="177"/>
      <c r="AJ202" s="180">
        <f t="shared" si="32"/>
        <v>0</v>
      </c>
      <c r="AK202" s="180">
        <f t="shared" si="32"/>
        <v>0</v>
      </c>
      <c r="AL202" s="180">
        <f t="shared" si="32"/>
        <v>0</v>
      </c>
    </row>
    <row r="203" spans="30:38" ht="12.75">
      <c r="AD203" s="174" t="str">
        <f>A30</f>
        <v>- </v>
      </c>
      <c r="AE203" s="177" t="str">
        <f t="shared" si="33"/>
        <v>Variable enhetskostnader ved  </v>
      </c>
      <c r="AF203" s="177"/>
      <c r="AG203" s="177"/>
      <c r="AH203" s="177"/>
      <c r="AI203" s="177"/>
      <c r="AJ203" s="180">
        <f t="shared" si="32"/>
        <v>0</v>
      </c>
      <c r="AK203" s="180">
        <f t="shared" si="32"/>
        <v>0</v>
      </c>
      <c r="AL203" s="180">
        <f t="shared" si="32"/>
        <v>0</v>
      </c>
    </row>
    <row r="204" spans="30:38" ht="12.75">
      <c r="AD204" s="174" t="str">
        <f>A31</f>
        <v>=</v>
      </c>
      <c r="AE204" s="177" t="str">
        <f t="shared" si="33"/>
        <v>Dekningsbidrag (sum inntekt - variable kostn.)</v>
      </c>
      <c r="AF204" s="177"/>
      <c r="AG204" s="177"/>
      <c r="AH204" s="177"/>
      <c r="AI204" s="177"/>
      <c r="AJ204" s="180">
        <f t="shared" si="32"/>
        <v>0</v>
      </c>
      <c r="AK204" s="180">
        <f t="shared" si="32"/>
        <v>0</v>
      </c>
      <c r="AL204" s="180">
        <f t="shared" si="32"/>
        <v>0</v>
      </c>
    </row>
  </sheetData>
  <sheetProtection sheet="1" objects="1" scenarios="1"/>
  <mergeCells count="3">
    <mergeCell ref="A10:D10"/>
    <mergeCell ref="T34:W34"/>
    <mergeCell ref="D3:E3"/>
  </mergeCells>
  <printOptions/>
  <pageMargins left="0.5905511811023623" right="0.3937007874015748" top="0.76" bottom="0.67" header="0.44" footer="0.45"/>
  <pageSetup fitToHeight="1" fitToWidth="1" horizontalDpi="300" verticalDpi="300" orientation="portrait" paperSize="9" r:id="rId4"/>
  <headerFooter alignWithMargins="0">
    <oddHeader>&amp;R&amp;"Arial,Normal"Utskriftsdato &amp;D</oddHeader>
    <oddFooter>&amp;L&amp;"Arial,Normal"Johs Totland 19©99&amp;C&amp;"Arial,Normal"&amp;F &amp;A&amp;R&amp;"Arial,Normal"Side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Johs Totland</cp:lastModifiedBy>
  <cp:lastPrinted>2009-01-19T22:09:12Z</cp:lastPrinted>
  <dcterms:created xsi:type="dcterms:W3CDTF">1997-04-20T19:20:03Z</dcterms:created>
  <dcterms:modified xsi:type="dcterms:W3CDTF">2009-02-19T21:09:23Z</dcterms:modified>
  <cp:category/>
  <cp:version/>
  <cp:contentType/>
  <cp:contentStatus/>
</cp:coreProperties>
</file>