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0" yWindow="0" windowWidth="25040" windowHeight="15560" activeTab="0"/>
  </bookViews>
  <sheets>
    <sheet name="Grunndata" sheetId="1" r:id="rId1"/>
    <sheet name="Salgs- og innbetalingsbudsjett" sheetId="2" r:id="rId2"/>
    <sheet name="Varekjøp og utbetalingsbudsjett" sheetId="3" r:id="rId3"/>
    <sheet name="Resultatbudsjett" sheetId="4" r:id="rId4"/>
    <sheet name="Likviditetsbudsjett" sheetId="5" r:id="rId5"/>
    <sheet name="Utskrift" sheetId="6" r:id="rId6"/>
  </sheets>
  <definedNames>
    <definedName name="_mva2">'Varekjøp og utbetalingsbudsjett'!$G$9</definedName>
    <definedName name="avrund">'Grunndata'!$C$8</definedName>
    <definedName name="innbet">#REF!</definedName>
    <definedName name="krabatt">'Salgs- og innbetalingsbudsjett'!$G$10</definedName>
    <definedName name="likv">#REF!</definedName>
    <definedName name="lrabatt">'Varekjøp og utbetalingsbudsjett'!$G$10</definedName>
    <definedName name="mva">'Grunndata'!$B$8</definedName>
    <definedName name="slettlik">#REF!</definedName>
    <definedName name="slettres">#REF!</definedName>
    <definedName name="Start">'Grunndata'!$B$4</definedName>
    <definedName name="tilbake2">#REF!</definedName>
    <definedName name="utbet">#REF!</definedName>
    <definedName name="_xlnm.Print_Area" localSheetId="0">'Grunndata'!$K$99</definedName>
    <definedName name="_xlnm.Print_Area" localSheetId="4">'Likviditetsbudsjett'!$J$6:$O$33</definedName>
    <definedName name="_xlnm.Print_Area" localSheetId="3">'Resultatbudsjett'!$J$5:$O$34</definedName>
    <definedName name="_xlnm.Print_Area" localSheetId="1">'Salgs- og innbetalingsbudsjett'!$J$3:$P$24</definedName>
    <definedName name="_xlnm.Print_Area" localSheetId="5">'Utskrift'!$C$178:$C$179</definedName>
    <definedName name="_xlnm.Print_Area" localSheetId="2">'Varekjøp og utbetalingsbudsjett'!$J$3:$P$24</definedName>
  </definedNames>
  <calcPr fullCalcOnLoad="1"/>
</workbook>
</file>

<file path=xl/comments1.xml><?xml version="1.0" encoding="utf-8"?>
<comments xmlns="http://schemas.openxmlformats.org/spreadsheetml/2006/main">
  <authors>
    <author>ein n?gd Microsoft Office-brukar</author>
  </authors>
  <commentList>
    <comment ref="A6" authorId="0">
      <text>
        <r>
          <rPr>
            <sz val="8"/>
            <rFont val="Tahoma"/>
            <family val="2"/>
          </rPr>
          <t>Her registrerer du talllet som representerer måneden</t>
        </r>
      </text>
    </comment>
    <comment ref="A7" authorId="0">
      <text>
        <r>
          <rPr>
            <sz val="8"/>
            <rFont val="Tahoma"/>
            <family val="2"/>
          </rPr>
          <t>Her skal du også registrerer et tall. Du kan velge mellom 1, 2, 3 eller 4 måneder</t>
        </r>
      </text>
    </comment>
    <comment ref="A10" authorId="0">
      <text>
        <r>
          <rPr>
            <sz val="8"/>
            <rFont val="Tahoma"/>
            <family val="2"/>
          </rPr>
          <t>Likviditetsreserven består av kontanter, bankinnskudd og ledig kassekreditt</t>
        </r>
      </text>
    </comment>
    <comment ref="A11" authorId="0">
      <text>
        <r>
          <rPr>
            <sz val="8"/>
            <rFont val="Tahoma"/>
            <family val="2"/>
          </rPr>
          <t>Utestående kundekrav finner du i regnskapet</t>
        </r>
      </text>
    </comment>
    <comment ref="A13" authorId="0">
      <text>
        <r>
          <rPr>
            <sz val="8"/>
            <rFont val="Tahoma"/>
            <family val="2"/>
          </rPr>
          <t>Her trenger du ikke skrive noe med mindre en del av salget er kontant</t>
        </r>
      </text>
    </comment>
    <comment ref="A15" authorId="0">
      <text>
        <r>
          <rPr>
            <sz val="8"/>
            <rFont val="Tahoma"/>
            <family val="2"/>
          </rPr>
          <t>Leverandørgjelden finner du i regnskapet</t>
        </r>
      </text>
    </comment>
    <comment ref="A17" authorId="0">
      <text>
        <r>
          <rPr>
            <sz val="8"/>
            <rFont val="Tahoma"/>
            <family val="2"/>
          </rPr>
          <t>Her trenger du ikke skrive noe med mindre en del av innkjøpet er kontant</t>
        </r>
      </text>
    </comment>
  </commentList>
</comments>
</file>

<file path=xl/comments2.xml><?xml version="1.0" encoding="utf-8"?>
<comments xmlns="http://schemas.openxmlformats.org/spreadsheetml/2006/main">
  <authors>
    <author>ein n?gd Microsoft Office-brukar</author>
  </authors>
  <commentList>
    <comment ref="B13" authorId="0">
      <text>
        <r>
          <rPr>
            <sz val="8"/>
            <rFont val="Tahoma"/>
            <family val="2"/>
          </rPr>
          <t>Her registrerer du kontantsalget dersom du ikke bruker prosentfordelingen på side 1</t>
        </r>
      </text>
    </comment>
  </commentList>
</comments>
</file>

<file path=xl/comments3.xml><?xml version="1.0" encoding="utf-8"?>
<comments xmlns="http://schemas.openxmlformats.org/spreadsheetml/2006/main">
  <authors>
    <author>ein n?gd Microsoft Office-brukar</author>
  </authors>
  <commentList>
    <comment ref="B13" authorId="0">
      <text>
        <r>
          <rPr>
            <sz val="8"/>
            <rFont val="Tahoma"/>
            <family val="2"/>
          </rPr>
          <t>Her registrerer du kontantkjøpet dersom du ikke bruker prosentfordelingen på side 1</t>
        </r>
      </text>
    </comment>
  </commentList>
</comments>
</file>

<file path=xl/comments4.xml><?xml version="1.0" encoding="utf-8"?>
<comments xmlns="http://schemas.openxmlformats.org/spreadsheetml/2006/main">
  <authors>
    <author>ein n?gd Microsoft Office-brukar</author>
  </authors>
  <commentList>
    <comment ref="A10" authorId="0">
      <text>
        <r>
          <rPr>
            <sz val="8"/>
            <rFont val="Tahoma"/>
            <family val="2"/>
          </rPr>
          <t>Salgsinntekter hentes fra innbetalingsbudsjettet. Du kan overstyre ved å slette beskyttelsen i celle B10 til E10</t>
        </r>
      </text>
    </comment>
    <comment ref="A14" authorId="0">
      <text>
        <r>
          <rPr>
            <sz val="8"/>
            <rFont val="Tahoma"/>
            <family val="2"/>
          </rPr>
          <t>Varekostnad hentes fra innbetalingsbudsjettet. Du kan overstyre ved å slette beskyttelsen i celle B14 til E14</t>
        </r>
      </text>
    </comment>
    <comment ref="A17" authorId="0">
      <text>
        <r>
          <rPr>
            <sz val="8"/>
            <rFont val="Tahoma"/>
            <family val="2"/>
          </rPr>
          <t>NB! Dersom du registrerer de sosiale kostnadene som en post, skal du ikke skrive noe på linje 18 til 20</t>
        </r>
      </text>
    </comment>
    <comment ref="A18" authorId="0">
      <text>
        <r>
          <rPr>
            <sz val="8"/>
            <rFont val="Tahoma"/>
            <family val="2"/>
          </rPr>
          <t>NB! Dersom du registrerer de sosiale kostnadene som en post, skal du ikke skrive noe på linje 18 til 20</t>
        </r>
      </text>
    </comment>
    <comment ref="A22" authorId="0">
      <text>
        <r>
          <rPr>
            <sz val="8"/>
            <rFont val="Tahoma"/>
            <family val="2"/>
          </rPr>
          <t>"Annen driftskostnad" er NS sin betegnelse for faste kostnader også ofte kalt indirekte faste kostnader</t>
        </r>
      </text>
    </comment>
    <comment ref="A23" authorId="0">
      <text>
        <r>
          <rPr>
            <sz val="8"/>
            <rFont val="Tahoma"/>
            <family val="2"/>
          </rPr>
          <t>På linje 23 til 25, kan du skrive inn egne poster</t>
        </r>
      </text>
    </comment>
  </commentList>
</comments>
</file>

<file path=xl/comments5.xml><?xml version="1.0" encoding="utf-8"?>
<comments xmlns="http://schemas.openxmlformats.org/spreadsheetml/2006/main">
  <authors>
    <author>ein n?gd Microsoft Office-brukar</author>
  </authors>
  <commentList>
    <comment ref="A10" authorId="0">
      <text>
        <r>
          <rPr>
            <sz val="8"/>
            <rFont val="Tahoma"/>
            <family val="2"/>
          </rPr>
          <t xml:space="preserve">Innbetalingene fra kontantsalget blir hentet fra innbetalings-budsjettet. Du kan overstyre ved å slette beskyttelsen i cellene B10 til E10. Formel-referansene i disse cellene blir da slettet.
</t>
        </r>
      </text>
    </comment>
    <comment ref="A11" authorId="0">
      <text>
        <r>
          <rPr>
            <sz val="8"/>
            <rFont val="Tahoma"/>
            <family val="2"/>
          </rPr>
          <t xml:space="preserve">Innbetalingene fra kredittsalget blir hentet fra innbetalings-budsjettet. Du kan overstyre ved å slette beskyttelsen i cellene B11 til E11. Formel-referansene i disse cellene blir da slettet.
</t>
        </r>
      </text>
    </comment>
    <comment ref="A17" authorId="0">
      <text>
        <r>
          <rPr>
            <sz val="8"/>
            <rFont val="Tahoma"/>
            <family val="2"/>
          </rPr>
          <t xml:space="preserve">Utbetalingene fra kontantkjøpet blir hentet fra utbetalings-budsjettet. Du kan overstyre ved å slette beskyttelsen i cellene B17 til E17. Formel-referansene i disse cellene blir da slettet.
</t>
        </r>
      </text>
    </comment>
    <comment ref="A18" authorId="0">
      <text>
        <r>
          <rPr>
            <sz val="8"/>
            <rFont val="Tahoma"/>
            <family val="2"/>
          </rPr>
          <t xml:space="preserve">Utbetalingene fra kreditttkjøpet blir hentet fra utbetalings-budsjettet. Du kan overstyre ved å slette beskyttelsen i cellene B18 til E18. Formel-referansene i disse cellene blir da slettet.
</t>
        </r>
      </text>
    </comment>
    <comment ref="A19" authorId="0">
      <text>
        <r>
          <rPr>
            <sz val="8"/>
            <rFont val="Tahoma"/>
            <family val="2"/>
          </rPr>
          <t>Her registrerer du utbetalt lønn dvs. månedslønn, forskudd, ferielønn osv.</t>
        </r>
      </text>
    </comment>
    <comment ref="A20" authorId="0">
      <text>
        <r>
          <rPr>
            <sz val="8"/>
            <rFont val="Tahoma"/>
            <family val="2"/>
          </rPr>
          <t>Her registrerer du arbeidsgiveravgift du skal betale. Avgiften betales i jan, mars, mai, juli, sept og nov</t>
        </r>
      </text>
    </comment>
    <comment ref="A21" authorId="0">
      <text>
        <r>
          <rPr>
            <sz val="8"/>
            <rFont val="Tahoma"/>
            <family val="2"/>
          </rPr>
          <t>Her registrerer du betalte faste kostnader. Avskrivninger og kalkulatoriske kostnader skal ikke betales</t>
        </r>
      </text>
    </comment>
    <comment ref="A22" authorId="0">
      <text>
        <r>
          <rPr>
            <sz val="8"/>
            <rFont val="Tahoma"/>
            <family val="2"/>
          </rPr>
          <t>Her moms du skal betale. Avgiften betales i feb, april, juni, aug, okt og des</t>
        </r>
      </text>
    </comment>
    <comment ref="A26" authorId="0">
      <text>
        <r>
          <rPr>
            <sz val="8"/>
            <rFont val="Tahoma"/>
            <family val="2"/>
          </rPr>
          <t>På linje 26 til 29, kan du skrive inn egne poster</t>
        </r>
      </text>
    </comment>
  </commentList>
</comments>
</file>

<file path=xl/sharedStrings.xml><?xml version="1.0" encoding="utf-8"?>
<sst xmlns="http://schemas.openxmlformats.org/spreadsheetml/2006/main" count="117" uniqueCount="86">
  <si>
    <t>Navn/oppgavenummer:</t>
  </si>
  <si>
    <t>Firma:</t>
  </si>
  <si>
    <r>
      <t xml:space="preserve">Hva er den første måneden i budsjettperioden? </t>
    </r>
    <r>
      <rPr>
        <i/>
        <sz val="10"/>
        <rFont val="Arial"/>
        <family val="0"/>
      </rPr>
      <t>(1 for jan., 2. for feb. osv.):</t>
    </r>
  </si>
  <si>
    <t>Hvor mange måneder ønsker du å sette opp innbetalingsbudsjett for?:</t>
  </si>
  <si>
    <t>Merverdiavgift-%:</t>
  </si>
  <si>
    <t>Avrunding (angi beløp f.eks. 100 for avrunding ned til nærmeste 100 kroner):</t>
  </si>
  <si>
    <t>Kredittid kunder:</t>
  </si>
  <si>
    <t>Andel kontantsalg:</t>
  </si>
  <si>
    <t>Rabatt-% kontantsalg:</t>
  </si>
  <si>
    <t>Kredittid leverandører:</t>
  </si>
  <si>
    <t>Andel kontantkjøp:</t>
  </si>
  <si>
    <t>Rabatt-% kontantkjøp:</t>
  </si>
  <si>
    <t>Forutsetninger for innbetalingsbudsjettet:</t>
  </si>
  <si>
    <t>Mva</t>
  </si>
  <si>
    <t>Kredittid:</t>
  </si>
  <si>
    <t>Rabatt kontantsalg</t>
  </si>
  <si>
    <t>Kredittid</t>
  </si>
  <si>
    <t>Avrunding (f.eks. 100 for avrunding ned til nærmeste 100 kroner):</t>
  </si>
  <si>
    <t>Måned</t>
  </si>
  <si>
    <t>Sum</t>
  </si>
  <si>
    <t>Salgsbudsjett</t>
  </si>
  <si>
    <t>Salg på kreditt ekskl. mva</t>
  </si>
  <si>
    <t>Innbetalingsbudsjett</t>
  </si>
  <si>
    <t>Innbetalinger fra kredittsalg i</t>
  </si>
  <si>
    <t>Sum innbetalinger</t>
  </si>
  <si>
    <r>
      <t xml:space="preserve">Hva er den første måneden i budsjettperioden? </t>
    </r>
    <r>
      <rPr>
        <i/>
        <sz val="10"/>
        <rFont val="Times New Roman"/>
        <family val="1"/>
      </rPr>
      <t>(1 for jan., 2. for feb. osv.)</t>
    </r>
    <r>
      <rPr>
        <sz val="10"/>
        <rFont val="Times New Roman"/>
        <family val="1"/>
      </rPr>
      <t>:</t>
    </r>
  </si>
  <si>
    <t>Hvor mange måneder ønsker du å sette opp utbetalingsbudsjett for?:</t>
  </si>
  <si>
    <t>Forutsetninger for utbetalingsbudsjettet:</t>
  </si>
  <si>
    <t>Rabatt kontantkjøp</t>
  </si>
  <si>
    <t>Innkjøpsbudsjett</t>
  </si>
  <si>
    <t>Kjøp på kreditt ekskl. mva</t>
  </si>
  <si>
    <t>Utbetalingsbudsjett</t>
  </si>
  <si>
    <t>Utbetalinger kredittkjøp i</t>
  </si>
  <si>
    <t>Sum utbetalinger</t>
  </si>
  <si>
    <r>
      <t xml:space="preserve">Hva er den første måneden i budsjettperioden? </t>
    </r>
    <r>
      <rPr>
        <i/>
        <sz val="10"/>
        <rFont val="Arial"/>
        <family val="0"/>
      </rPr>
      <t>(1 for jan., 2. for feb. osv.)</t>
    </r>
    <r>
      <rPr>
        <sz val="10"/>
        <rFont val="Arial"/>
        <family val="0"/>
      </rPr>
      <t>:</t>
    </r>
  </si>
  <si>
    <t>Hvor mange måneder ønsker du å sette opp likviditetsbudsjett for?:</t>
  </si>
  <si>
    <t>LIKVIDITETSBUDSJETT</t>
  </si>
  <si>
    <t>Innbetalinger:</t>
  </si>
  <si>
    <t>Kontantsalg</t>
  </si>
  <si>
    <t>Kredittsalg</t>
  </si>
  <si>
    <t>Nye lån</t>
  </si>
  <si>
    <t>Ny egenkapital</t>
  </si>
  <si>
    <t>Andre innbetalinger</t>
  </si>
  <si>
    <t>Utbetalinger:</t>
  </si>
  <si>
    <t>Kontantkjøp</t>
  </si>
  <si>
    <t>Kredittkjøp</t>
  </si>
  <si>
    <t>Lønn</t>
  </si>
  <si>
    <t>Arbeidsgiveravgift</t>
  </si>
  <si>
    <t>Faste kostnader</t>
  </si>
  <si>
    <t>Investeringer</t>
  </si>
  <si>
    <t>Privatuttak</t>
  </si>
  <si>
    <t>Avdrag og renter</t>
  </si>
  <si>
    <t>Innbetalingsoverskudd</t>
  </si>
  <si>
    <t>Likviditetsreserve IB</t>
  </si>
  <si>
    <t>Likviditetsreserve UB</t>
  </si>
  <si>
    <t>Hvor mange måneder ønsker du å sette opp resultatbudsjett for?:</t>
  </si>
  <si>
    <t>RESULTATBUDSJETT</t>
  </si>
  <si>
    <t>Driftsinntekter</t>
  </si>
  <si>
    <t>Salgsinntekt</t>
  </si>
  <si>
    <t>Annen driftsinntekt</t>
  </si>
  <si>
    <t>Sum driftsinntekter</t>
  </si>
  <si>
    <t>Driftskostnader</t>
  </si>
  <si>
    <t>Varekostnad</t>
  </si>
  <si>
    <t>Beholdningsendring Via og Fv</t>
  </si>
  <si>
    <t>Lønnskostnad</t>
  </si>
  <si>
    <t>Sosiale kostnader</t>
  </si>
  <si>
    <t xml:space="preserve">     Feriepenger</t>
  </si>
  <si>
    <t xml:space="preserve">     Arbeidsgiveravgift</t>
  </si>
  <si>
    <t xml:space="preserve">     Andre personalkostnader</t>
  </si>
  <si>
    <t>Avskrivning</t>
  </si>
  <si>
    <t>Annen driftskostnad</t>
  </si>
  <si>
    <t>Sum driftskostnader</t>
  </si>
  <si>
    <t>Driftsresultat</t>
  </si>
  <si>
    <t>Finansposter</t>
  </si>
  <si>
    <t>Rente- og annen finansinntekt</t>
  </si>
  <si>
    <t>Rente- og annen finanskostnad</t>
  </si>
  <si>
    <t>Sum finansposter</t>
  </si>
  <si>
    <t>Ordinært resultat før skattekostnad</t>
  </si>
  <si>
    <t>Kalkulatoriske kostnader</t>
  </si>
  <si>
    <t>Ord. resultat korrigert for kalkulat. kostn.</t>
  </si>
  <si>
    <t>Resultat korrigert for kalkulatoriske kostnader</t>
  </si>
  <si>
    <t>Utskriftsmeny</t>
  </si>
  <si>
    <t>Klikk på knappene til høyre for å skrive ut</t>
  </si>
  <si>
    <t>Grunndata for budsjettene</t>
  </si>
  <si>
    <t>Merverdiavgift</t>
  </si>
  <si>
    <t xml:space="preserve">Du registrerer inndataene på de hvite feltene. Du kan registrere budsjett for inntil fire måneder i modellen.  Øverst i regnearkmodellen finner du en del knapper. Ved å klikke på knappene  Salgsbudsjett, Innkjøpsbudsjett, Likviditetsbudsjett og Resultatbudsjett  kan du gå direkte til disse budsjettene. I salgs- og innkjøpsbudsjettet lager  modellen automatisk innbetalings- og utbetalingsbudsjett for varesalg og  varekjøp. Klikker du på knappen Utskrift, kommer du til utskriftsmenyen.  Klikker du knappen Slett inndata, slettes alle registreringer. I noen celler finner du en rød trekant. Hold markøren over for hjelp.
Tallene du  registrerer i salgsbudsjettet og innkjøpsbudsjettet, blir automatisk overført  til likviditetsbudsjettet og resultatbudsjettet. Denne koblingen kan du  slette ved å klikke på rammen bak tekstene, som forteller at tall er hentet  fra for eksempel innbetalingsbudsjett.  De ulike arkene i modellen kan brukes uavhengig av hverandre, men på  grunn av koblingen anbefaler jeg at du først registrerer generelle opplysninger  i hovedmenyen, deretter budsjettert salg eksklusive merverdiavgift  i innbetalingsbudsjettet og så budsjettert varekjøp eksklusive merverdiavgift  i utbetalingsbudsjettet. Du kan nå fritt velge om du vil registrere resultatbudsjettet  eller likviditetsbudsjettet. </t>
  </si>
</sst>
</file>

<file path=xl/styles.xml><?xml version="1.0" encoding="utf-8"?>
<styleSheet xmlns="http://schemas.openxmlformats.org/spreadsheetml/2006/main">
  <numFmts count="43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_)"/>
    <numFmt numFmtId="181" formatCode="#,##0;[Red]\-#,##0;;"/>
    <numFmt numFmtId="182" formatCode="General_)"/>
    <numFmt numFmtId="183" formatCode="mmmm"/>
    <numFmt numFmtId="184" formatCode="0,&quot;dg&quot;"/>
    <numFmt numFmtId="185" formatCode="0_ &quot;dg&quot;"/>
    <numFmt numFmtId="186" formatCode="mmmm;;"/>
    <numFmt numFmtId="187" formatCode="mmmm:"/>
    <numFmt numFmtId="188" formatCode="General_);;"/>
    <numFmt numFmtId="189" formatCode="dd/mm"/>
    <numFmt numFmtId="190" formatCode="0.0\ %"/>
    <numFmt numFmtId="191" formatCode="#,##0_ ;[Red]\-#,##0\ "/>
    <numFmt numFmtId="192" formatCode="#,##0_ ;[Red]\-#,##0,"/>
    <numFmt numFmtId="193" formatCode="0.0\ %;;"/>
    <numFmt numFmtId="194" formatCode="0\ %;;"/>
    <numFmt numFmtId="195" formatCode="0_ &quot;dg&quot;;;"/>
    <numFmt numFmtId="196" formatCode="General;;"/>
    <numFmt numFmtId="197" formatCode="0;;"/>
    <numFmt numFmtId="198" formatCode="0\ %\: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b/>
      <i/>
      <u val="single"/>
      <sz val="10"/>
      <name val="Arial"/>
      <family val="2"/>
    </font>
    <font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8"/>
      <color indexed="10"/>
      <name val="Arial"/>
      <family val="2"/>
    </font>
    <font>
      <sz val="10"/>
      <name val="Times New Roman"/>
      <family val="1"/>
    </font>
    <font>
      <sz val="11"/>
      <color indexed="22"/>
      <name val="Arial"/>
      <family val="2"/>
    </font>
    <font>
      <sz val="10"/>
      <color indexed="22"/>
      <name val="Arial"/>
      <family val="2"/>
    </font>
    <font>
      <sz val="26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0"/>
    </font>
    <font>
      <b/>
      <sz val="11"/>
      <color indexed="63"/>
      <name val="Calibri"/>
      <family val="2"/>
    </font>
    <font>
      <b/>
      <sz val="12"/>
      <color indexed="12"/>
      <name val="Arial"/>
      <family val="0"/>
    </font>
    <font>
      <i/>
      <sz val="8"/>
      <color indexed="10"/>
      <name val="Arial"/>
      <family val="0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0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21" borderId="0" applyNumberFormat="0" applyBorder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54" fillId="23" borderId="1" applyNumberFormat="0" applyAlignment="0" applyProtection="0"/>
    <xf numFmtId="0" fontId="55" fillId="0" borderId="2" applyNumberFormat="0" applyFill="0" applyAlignment="0" applyProtection="0"/>
    <xf numFmtId="171" fontId="0" fillId="0" borderId="0" applyFont="0" applyFill="0" applyBorder="0" applyAlignment="0" applyProtection="0"/>
    <xf numFmtId="0" fontId="56" fillId="24" borderId="3" applyNumberFormat="0" applyAlignment="0" applyProtection="0"/>
    <xf numFmtId="0" fontId="0" fillId="25" borderId="4" applyNumberFormat="0" applyFont="0" applyAlignment="0" applyProtection="0"/>
    <xf numFmtId="0" fontId="57" fillId="26" borderId="0" applyNumberFormat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69" fontId="0" fillId="0" borderId="0" applyFont="0" applyFill="0" applyBorder="0" applyAlignment="0" applyProtection="0"/>
    <xf numFmtId="0" fontId="63" fillId="20" borderId="9" applyNumberFormat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6" fillId="33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0" fontId="0" fillId="0" borderId="10" xfId="0" applyFont="1" applyBorder="1" applyAlignment="1" applyProtection="1">
      <alignment/>
      <protection/>
    </xf>
    <xf numFmtId="186" fontId="1" fillId="0" borderId="11" xfId="0" applyNumberFormat="1" applyFont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/>
      <protection/>
    </xf>
    <xf numFmtId="186" fontId="1" fillId="34" borderId="11" xfId="0" applyNumberFormat="1" applyFont="1" applyFill="1" applyBorder="1" applyAlignment="1" applyProtection="1">
      <alignment horizontal="center"/>
      <protection/>
    </xf>
    <xf numFmtId="181" fontId="9" fillId="0" borderId="11" xfId="0" applyNumberFormat="1" applyFont="1" applyBorder="1" applyAlignment="1" applyProtection="1">
      <alignment/>
      <protection/>
    </xf>
    <xf numFmtId="181" fontId="0" fillId="0" borderId="11" xfId="0" applyNumberFormat="1" applyFont="1" applyBorder="1" applyAlignment="1" applyProtection="1">
      <alignment/>
      <protection/>
    </xf>
    <xf numFmtId="183" fontId="0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186" fontId="0" fillId="0" borderId="10" xfId="0" applyNumberFormat="1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/>
      <protection/>
    </xf>
    <xf numFmtId="181" fontId="0" fillId="0" borderId="13" xfId="0" applyNumberFormat="1" applyFont="1" applyBorder="1" applyAlignment="1" applyProtection="1">
      <alignment/>
      <protection/>
    </xf>
    <xf numFmtId="181" fontId="0" fillId="34" borderId="14" xfId="0" applyNumberFormat="1" applyFont="1" applyFill="1" applyBorder="1" applyAlignment="1" applyProtection="1">
      <alignment/>
      <protection/>
    </xf>
    <xf numFmtId="181" fontId="1" fillId="34" borderId="15" xfId="0" applyNumberFormat="1" applyFont="1" applyFill="1" applyBorder="1" applyAlignment="1" applyProtection="1">
      <alignment/>
      <protection/>
    </xf>
    <xf numFmtId="181" fontId="0" fillId="34" borderId="16" xfId="0" applyNumberFormat="1" applyFont="1" applyFill="1" applyBorder="1" applyAlignment="1" applyProtection="1">
      <alignment/>
      <protection/>
    </xf>
    <xf numFmtId="181" fontId="0" fillId="34" borderId="0" xfId="0" applyNumberFormat="1" applyFont="1" applyFill="1" applyBorder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181" fontId="10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181" fontId="6" fillId="34" borderId="0" xfId="0" applyNumberFormat="1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181" fontId="0" fillId="35" borderId="11" xfId="0" applyNumberFormat="1" applyFont="1" applyFill="1" applyBorder="1" applyAlignment="1" applyProtection="1">
      <alignment/>
      <protection/>
    </xf>
    <xf numFmtId="0" fontId="1" fillId="35" borderId="10" xfId="0" applyFont="1" applyFill="1" applyBorder="1" applyAlignment="1" applyProtection="1">
      <alignment horizontal="left"/>
      <protection/>
    </xf>
    <xf numFmtId="186" fontId="0" fillId="35" borderId="10" xfId="0" applyNumberFormat="1" applyFont="1" applyFill="1" applyBorder="1" applyAlignment="1" applyProtection="1">
      <alignment horizontal="left"/>
      <protection/>
    </xf>
    <xf numFmtId="0" fontId="11" fillId="35" borderId="12" xfId="0" applyFont="1" applyFill="1" applyBorder="1" applyAlignment="1" applyProtection="1">
      <alignment/>
      <protection/>
    </xf>
    <xf numFmtId="181" fontId="0" fillId="35" borderId="13" xfId="0" applyNumberFormat="1" applyFont="1" applyFill="1" applyBorder="1" applyAlignment="1" applyProtection="1">
      <alignment/>
      <protection/>
    </xf>
    <xf numFmtId="181" fontId="10" fillId="36" borderId="11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 quotePrefix="1">
      <alignment horizontal="right"/>
      <protection/>
    </xf>
    <xf numFmtId="0" fontId="16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181" fontId="14" fillId="36" borderId="14" xfId="0" applyNumberFormat="1" applyFont="1" applyFill="1" applyBorder="1" applyAlignment="1" applyProtection="1">
      <alignment/>
      <protection locked="0"/>
    </xf>
    <xf numFmtId="181" fontId="14" fillId="36" borderId="0" xfId="0" applyNumberFormat="1" applyFont="1" applyFill="1" applyBorder="1" applyAlignment="1" applyProtection="1">
      <alignment/>
      <protection locked="0"/>
    </xf>
    <xf numFmtId="181" fontId="1" fillId="34" borderId="17" xfId="0" applyNumberFormat="1" applyFont="1" applyFill="1" applyBorder="1" applyAlignment="1" applyProtection="1">
      <alignment/>
      <protection/>
    </xf>
    <xf numFmtId="181" fontId="1" fillId="34" borderId="14" xfId="0" applyNumberFormat="1" applyFont="1" applyFill="1" applyBorder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181" fontId="14" fillId="36" borderId="18" xfId="0" applyNumberFormat="1" applyFont="1" applyFill="1" applyBorder="1" applyAlignment="1" applyProtection="1">
      <alignment/>
      <protection locked="0"/>
    </xf>
    <xf numFmtId="181" fontId="14" fillId="36" borderId="19" xfId="0" applyNumberFormat="1" applyFont="1" applyFill="1" applyBorder="1" applyAlignment="1" applyProtection="1">
      <alignment/>
      <protection locked="0"/>
    </xf>
    <xf numFmtId="0" fontId="20" fillId="37" borderId="0" xfId="0" applyFont="1" applyFill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21" fillId="37" borderId="0" xfId="0" applyFont="1" applyFill="1" applyAlignment="1">
      <alignment/>
    </xf>
    <xf numFmtId="0" fontId="22" fillId="33" borderId="0" xfId="0" applyFont="1" applyFill="1" applyAlignment="1" applyProtection="1">
      <alignment horizontal="centerContinuous"/>
      <protection/>
    </xf>
    <xf numFmtId="0" fontId="18" fillId="34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Border="1" applyAlignment="1" applyProtection="1" quotePrefix="1">
      <alignment horizontal="left"/>
      <protection/>
    </xf>
    <xf numFmtId="181" fontId="9" fillId="34" borderId="16" xfId="0" applyNumberFormat="1" applyFont="1" applyFill="1" applyBorder="1" applyAlignment="1" applyProtection="1">
      <alignment/>
      <protection/>
    </xf>
    <xf numFmtId="0" fontId="23" fillId="33" borderId="0" xfId="0" applyFont="1" applyFill="1" applyAlignment="1" applyProtection="1">
      <alignment horizontal="centerContinuous"/>
      <protection/>
    </xf>
    <xf numFmtId="0" fontId="0" fillId="34" borderId="20" xfId="0" applyFont="1" applyFill="1" applyBorder="1" applyAlignment="1" applyProtection="1">
      <alignment horizontal="right"/>
      <protection/>
    </xf>
    <xf numFmtId="0" fontId="0" fillId="34" borderId="21" xfId="0" applyFont="1" applyFill="1" applyBorder="1" applyAlignment="1" applyProtection="1">
      <alignment horizontal="right"/>
      <protection/>
    </xf>
    <xf numFmtId="0" fontId="0" fillId="34" borderId="21" xfId="0" applyFont="1" applyFill="1" applyBorder="1" applyAlignment="1" applyProtection="1" quotePrefix="1">
      <alignment horizontal="right"/>
      <protection/>
    </xf>
    <xf numFmtId="0" fontId="0" fillId="34" borderId="22" xfId="0" applyFont="1" applyFill="1" applyBorder="1" applyAlignment="1" applyProtection="1">
      <alignment horizontal="right"/>
      <protection/>
    </xf>
    <xf numFmtId="38" fontId="14" fillId="38" borderId="23" xfId="0" applyNumberFormat="1" applyFont="1" applyFill="1" applyBorder="1" applyAlignment="1" applyProtection="1">
      <alignment/>
      <protection locked="0"/>
    </xf>
    <xf numFmtId="9" fontId="14" fillId="38" borderId="23" xfId="49" applyFont="1" applyFill="1" applyBorder="1" applyAlignment="1" applyProtection="1">
      <alignment/>
      <protection locked="0"/>
    </xf>
    <xf numFmtId="185" fontId="14" fillId="38" borderId="23" xfId="0" applyNumberFormat="1" applyFont="1" applyFill="1" applyBorder="1" applyAlignment="1" applyProtection="1">
      <alignment/>
      <protection locked="0"/>
    </xf>
    <xf numFmtId="190" fontId="14" fillId="38" borderId="24" xfId="49" applyNumberFormat="1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38" fontId="14" fillId="39" borderId="0" xfId="0" applyNumberFormat="1" applyFont="1" applyFill="1" applyBorder="1" applyAlignment="1" applyProtection="1">
      <alignment/>
      <protection/>
    </xf>
    <xf numFmtId="0" fontId="24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0" fillId="34" borderId="25" xfId="0" applyFont="1" applyFill="1" applyBorder="1" applyAlignment="1" applyProtection="1">
      <alignment horizontal="right"/>
      <protection/>
    </xf>
    <xf numFmtId="38" fontId="14" fillId="38" borderId="26" xfId="0" applyNumberFormat="1" applyFont="1" applyFill="1" applyBorder="1" applyAlignment="1" applyProtection="1">
      <alignment/>
      <protection locked="0"/>
    </xf>
    <xf numFmtId="190" fontId="14" fillId="38" borderId="26" xfId="49" applyNumberFormat="1" applyFont="1" applyFill="1" applyBorder="1" applyAlignment="1" applyProtection="1">
      <alignment/>
      <protection locked="0"/>
    </xf>
    <xf numFmtId="38" fontId="14" fillId="38" borderId="27" xfId="0" applyNumberFormat="1" applyFont="1" applyFill="1" applyBorder="1" applyAlignment="1" applyProtection="1">
      <alignment/>
      <protection locked="0"/>
    </xf>
    <xf numFmtId="0" fontId="28" fillId="33" borderId="0" xfId="0" applyFont="1" applyFill="1" applyAlignment="1" applyProtection="1">
      <alignment/>
      <protection/>
    </xf>
    <xf numFmtId="181" fontId="14" fillId="34" borderId="16" xfId="0" applyNumberFormat="1" applyFont="1" applyFill="1" applyBorder="1" applyAlignment="1" applyProtection="1">
      <alignment/>
      <protection/>
    </xf>
    <xf numFmtId="181" fontId="14" fillId="34" borderId="28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>
      <alignment/>
      <protection/>
    </xf>
    <xf numFmtId="181" fontId="14" fillId="34" borderId="0" xfId="0" applyNumberFormat="1" applyFont="1" applyFill="1" applyBorder="1" applyAlignment="1" applyProtection="1">
      <alignment/>
      <protection/>
    </xf>
    <xf numFmtId="188" fontId="12" fillId="0" borderId="11" xfId="0" applyNumberFormat="1" applyFont="1" applyBorder="1" applyAlignment="1" applyProtection="1">
      <alignment/>
      <protection/>
    </xf>
    <xf numFmtId="186" fontId="1" fillId="0" borderId="10" xfId="0" applyNumberFormat="1" applyFont="1" applyBorder="1" applyAlignment="1" applyProtection="1">
      <alignment horizontal="center"/>
      <protection/>
    </xf>
    <xf numFmtId="182" fontId="1" fillId="0" borderId="10" xfId="0" applyNumberFormat="1" applyFont="1" applyBorder="1" applyAlignment="1" applyProtection="1">
      <alignment horizontal="center"/>
      <protection/>
    </xf>
    <xf numFmtId="182" fontId="0" fillId="0" borderId="0" xfId="0" applyNumberFormat="1" applyFont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188" fontId="3" fillId="0" borderId="14" xfId="0" applyNumberFormat="1" applyFont="1" applyBorder="1" applyAlignment="1" applyProtection="1">
      <alignment/>
      <protection/>
    </xf>
    <xf numFmtId="182" fontId="0" fillId="0" borderId="29" xfId="0" applyNumberFormat="1" applyFont="1" applyBorder="1" applyAlignment="1" applyProtection="1">
      <alignment/>
      <protection/>
    </xf>
    <xf numFmtId="188" fontId="0" fillId="0" borderId="14" xfId="0" applyNumberFormat="1" applyFont="1" applyBorder="1" applyAlignment="1" applyProtection="1">
      <alignment/>
      <protection/>
    </xf>
    <xf numFmtId="181" fontId="0" fillId="0" borderId="29" xfId="0" applyNumberFormat="1" applyFont="1" applyBorder="1" applyAlignment="1" applyProtection="1">
      <alignment/>
      <protection/>
    </xf>
    <xf numFmtId="188" fontId="0" fillId="0" borderId="18" xfId="0" applyNumberFormat="1" applyFont="1" applyBorder="1" applyAlignment="1" applyProtection="1">
      <alignment/>
      <protection/>
    </xf>
    <xf numFmtId="181" fontId="0" fillId="0" borderId="30" xfId="0" applyNumberFormat="1" applyFont="1" applyBorder="1" applyAlignment="1" applyProtection="1">
      <alignment/>
      <protection/>
    </xf>
    <xf numFmtId="188" fontId="1" fillId="0" borderId="18" xfId="0" applyNumberFormat="1" applyFont="1" applyBorder="1" applyAlignment="1" applyProtection="1">
      <alignment/>
      <protection/>
    </xf>
    <xf numFmtId="181" fontId="1" fillId="0" borderId="30" xfId="0" applyNumberFormat="1" applyFont="1" applyBorder="1" applyAlignment="1" applyProtection="1">
      <alignment/>
      <protection/>
    </xf>
    <xf numFmtId="181" fontId="0" fillId="0" borderId="31" xfId="0" applyNumberFormat="1" applyFont="1" applyBorder="1" applyAlignment="1" applyProtection="1">
      <alignment/>
      <protection/>
    </xf>
    <xf numFmtId="38" fontId="14" fillId="34" borderId="0" xfId="0" applyNumberFormat="1" applyFont="1" applyFill="1" applyBorder="1" applyAlignment="1" applyProtection="1">
      <alignment/>
      <protection/>
    </xf>
    <xf numFmtId="197" fontId="14" fillId="34" borderId="0" xfId="0" applyNumberFormat="1" applyFont="1" applyFill="1" applyBorder="1" applyAlignment="1" applyProtection="1">
      <alignment/>
      <protection/>
    </xf>
    <xf numFmtId="180" fontId="1" fillId="0" borderId="32" xfId="0" applyNumberFormat="1" applyFont="1" applyBorder="1" applyAlignment="1" applyProtection="1">
      <alignment horizontal="left"/>
      <protection/>
    </xf>
    <xf numFmtId="183" fontId="0" fillId="0" borderId="33" xfId="0" applyNumberFormat="1" applyFont="1" applyBorder="1" applyAlignment="1" applyProtection="1">
      <alignment horizontal="center"/>
      <protection/>
    </xf>
    <xf numFmtId="186" fontId="1" fillId="0" borderId="34" xfId="0" applyNumberFormat="1" applyFont="1" applyBorder="1" applyAlignment="1" applyProtection="1">
      <alignment horizontal="center"/>
      <protection/>
    </xf>
    <xf numFmtId="186" fontId="1" fillId="0" borderId="35" xfId="0" applyNumberFormat="1" applyFont="1" applyBorder="1" applyAlignment="1" applyProtection="1">
      <alignment horizontal="center"/>
      <protection/>
    </xf>
    <xf numFmtId="180" fontId="0" fillId="0" borderId="36" xfId="0" applyNumberFormat="1" applyFont="1" applyBorder="1" applyAlignment="1" applyProtection="1">
      <alignment horizontal="left"/>
      <protection/>
    </xf>
    <xf numFmtId="181" fontId="0" fillId="0" borderId="37" xfId="0" applyNumberFormat="1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181" fontId="0" fillId="0" borderId="39" xfId="0" applyNumberFormat="1" applyFont="1" applyBorder="1" applyAlignment="1" applyProtection="1">
      <alignment/>
      <protection/>
    </xf>
    <xf numFmtId="0" fontId="1" fillId="0" borderId="38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181" fontId="1" fillId="0" borderId="13" xfId="0" applyNumberFormat="1" applyFont="1" applyBorder="1" applyAlignment="1" applyProtection="1">
      <alignment/>
      <protection/>
    </xf>
    <xf numFmtId="181" fontId="1" fillId="0" borderId="39" xfId="0" applyNumberFormat="1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" fillId="0" borderId="32" xfId="0" applyFont="1" applyBorder="1" applyAlignment="1" applyProtection="1" quotePrefix="1">
      <alignment horizontal="left"/>
      <protection/>
    </xf>
    <xf numFmtId="0" fontId="0" fillId="0" borderId="40" xfId="0" applyFont="1" applyBorder="1" applyAlignment="1" applyProtection="1">
      <alignment/>
      <protection/>
    </xf>
    <xf numFmtId="0" fontId="0" fillId="0" borderId="41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9" fontId="0" fillId="0" borderId="23" xfId="0" applyNumberFormat="1" applyFont="1" applyBorder="1" applyAlignment="1" applyProtection="1">
      <alignment/>
      <protection/>
    </xf>
    <xf numFmtId="0" fontId="0" fillId="0" borderId="21" xfId="0" applyFont="1" applyBorder="1" applyAlignment="1" applyProtection="1" quotePrefix="1">
      <alignment horizontal="left"/>
      <protection/>
    </xf>
    <xf numFmtId="0" fontId="0" fillId="0" borderId="22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181" fontId="0" fillId="0" borderId="43" xfId="0" applyNumberFormat="1" applyFont="1" applyBorder="1" applyAlignment="1" applyProtection="1">
      <alignment/>
      <protection/>
    </xf>
    <xf numFmtId="181" fontId="0" fillId="0" borderId="44" xfId="0" applyNumberFormat="1" applyFont="1" applyBorder="1" applyAlignment="1" applyProtection="1">
      <alignment/>
      <protection/>
    </xf>
    <xf numFmtId="194" fontId="0" fillId="0" borderId="23" xfId="0" applyNumberFormat="1" applyFont="1" applyBorder="1" applyAlignment="1" applyProtection="1">
      <alignment/>
      <protection/>
    </xf>
    <xf numFmtId="195" fontId="0" fillId="0" borderId="24" xfId="0" applyNumberFormat="1" applyFont="1" applyBorder="1" applyAlignment="1" applyProtection="1">
      <alignment/>
      <protection/>
    </xf>
    <xf numFmtId="0" fontId="1" fillId="0" borderId="36" xfId="0" applyFont="1" applyBorder="1" applyAlignment="1" applyProtection="1">
      <alignment/>
      <protection/>
    </xf>
    <xf numFmtId="186" fontId="1" fillId="0" borderId="37" xfId="0" applyNumberFormat="1" applyFont="1" applyBorder="1" applyAlignment="1" applyProtection="1">
      <alignment horizontal="center"/>
      <protection/>
    </xf>
    <xf numFmtId="181" fontId="9" fillId="0" borderId="37" xfId="0" applyNumberFormat="1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180" fontId="1" fillId="0" borderId="36" xfId="0" applyNumberFormat="1" applyFont="1" applyBorder="1" applyAlignment="1" applyProtection="1">
      <alignment horizontal="left"/>
      <protection/>
    </xf>
    <xf numFmtId="181" fontId="1" fillId="0" borderId="11" xfId="0" applyNumberFormat="1" applyFont="1" applyBorder="1" applyAlignment="1" applyProtection="1">
      <alignment horizontal="center"/>
      <protection/>
    </xf>
    <xf numFmtId="181" fontId="1" fillId="0" borderId="37" xfId="0" applyNumberFormat="1" applyFont="1" applyBorder="1" applyAlignment="1" applyProtection="1">
      <alignment horizontal="center"/>
      <protection/>
    </xf>
    <xf numFmtId="0" fontId="1" fillId="0" borderId="35" xfId="0" applyNumberFormat="1" applyFont="1" applyBorder="1" applyAlignment="1" applyProtection="1">
      <alignment horizontal="center"/>
      <protection/>
    </xf>
    <xf numFmtId="0" fontId="6" fillId="34" borderId="20" xfId="0" applyFont="1" applyFill="1" applyBorder="1" applyAlignment="1" applyProtection="1">
      <alignment/>
      <protection/>
    </xf>
    <xf numFmtId="0" fontId="0" fillId="34" borderId="45" xfId="0" applyFont="1" applyFill="1" applyBorder="1" applyAlignment="1" applyProtection="1">
      <alignment/>
      <protection/>
    </xf>
    <xf numFmtId="0" fontId="0" fillId="34" borderId="45" xfId="0" applyFont="1" applyFill="1" applyBorder="1" applyAlignment="1" applyProtection="1">
      <alignment horizontal="right"/>
      <protection/>
    </xf>
    <xf numFmtId="196" fontId="14" fillId="40" borderId="27" xfId="0" applyNumberFormat="1" applyFont="1" applyFill="1" applyBorder="1" applyAlignment="1" applyProtection="1">
      <alignment horizontal="left"/>
      <protection/>
    </xf>
    <xf numFmtId="0" fontId="6" fillId="34" borderId="21" xfId="0" applyFont="1" applyFill="1" applyBorder="1" applyAlignment="1" applyProtection="1">
      <alignment/>
      <protection/>
    </xf>
    <xf numFmtId="181" fontId="14" fillId="40" borderId="23" xfId="0" applyNumberFormat="1" applyFont="1" applyFill="1" applyBorder="1" applyAlignment="1" applyProtection="1">
      <alignment/>
      <protection/>
    </xf>
    <xf numFmtId="195" fontId="14" fillId="40" borderId="23" xfId="0" applyNumberFormat="1" applyFont="1" applyFill="1" applyBorder="1" applyAlignment="1" applyProtection="1">
      <alignment/>
      <protection/>
    </xf>
    <xf numFmtId="194" fontId="14" fillId="40" borderId="23" xfId="49" applyNumberFormat="1" applyFont="1" applyFill="1" applyBorder="1" applyAlignment="1" applyProtection="1">
      <alignment/>
      <protection/>
    </xf>
    <xf numFmtId="9" fontId="14" fillId="40" borderId="23" xfId="49" applyFont="1" applyFill="1" applyBorder="1" applyAlignment="1" applyProtection="1">
      <alignment/>
      <protection/>
    </xf>
    <xf numFmtId="193" fontId="14" fillId="40" borderId="23" xfId="49" applyNumberFormat="1" applyFont="1" applyFill="1" applyBorder="1" applyAlignment="1" applyProtection="1">
      <alignment/>
      <protection/>
    </xf>
    <xf numFmtId="38" fontId="14" fillId="40" borderId="23" xfId="0" applyNumberFormat="1" applyFont="1" applyFill="1" applyBorder="1" applyAlignment="1" applyProtection="1">
      <alignment horizontal="right"/>
      <protection/>
    </xf>
    <xf numFmtId="0" fontId="1" fillId="34" borderId="36" xfId="0" applyFont="1" applyFill="1" applyBorder="1" applyAlignment="1" applyProtection="1">
      <alignment/>
      <protection/>
    </xf>
    <xf numFmtId="0" fontId="1" fillId="34" borderId="37" xfId="0" applyFont="1" applyFill="1" applyBorder="1" applyAlignment="1" applyProtection="1">
      <alignment horizontal="center"/>
      <protection/>
    </xf>
    <xf numFmtId="0" fontId="14" fillId="34" borderId="36" xfId="0" applyFont="1" applyFill="1" applyBorder="1" applyAlignment="1" applyProtection="1">
      <alignment/>
      <protection/>
    </xf>
    <xf numFmtId="181" fontId="0" fillId="34" borderId="37" xfId="0" applyNumberFormat="1" applyFont="1" applyFill="1" applyBorder="1" applyAlignment="1" applyProtection="1">
      <alignment/>
      <protection/>
    </xf>
    <xf numFmtId="0" fontId="14" fillId="34" borderId="38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181" fontId="10" fillId="36" borderId="13" xfId="0" applyNumberFormat="1" applyFont="1" applyFill="1" applyBorder="1" applyAlignment="1" applyProtection="1">
      <alignment/>
      <protection locked="0"/>
    </xf>
    <xf numFmtId="181" fontId="0" fillId="34" borderId="39" xfId="0" applyNumberFormat="1" applyFont="1" applyFill="1" applyBorder="1" applyAlignment="1" applyProtection="1">
      <alignment/>
      <protection/>
    </xf>
    <xf numFmtId="0" fontId="1" fillId="35" borderId="32" xfId="0" applyFont="1" applyFill="1" applyBorder="1" applyAlignment="1" applyProtection="1">
      <alignment/>
      <protection/>
    </xf>
    <xf numFmtId="0" fontId="0" fillId="35" borderId="33" xfId="0" applyFont="1" applyFill="1" applyBorder="1" applyAlignment="1" applyProtection="1">
      <alignment/>
      <protection/>
    </xf>
    <xf numFmtId="186" fontId="1" fillId="35" borderId="34" xfId="0" applyNumberFormat="1" applyFont="1" applyFill="1" applyBorder="1" applyAlignment="1" applyProtection="1">
      <alignment horizontal="center"/>
      <protection/>
    </xf>
    <xf numFmtId="0" fontId="1" fillId="35" borderId="35" xfId="0" applyFont="1" applyFill="1" applyBorder="1" applyAlignment="1" applyProtection="1">
      <alignment horizontal="center"/>
      <protection/>
    </xf>
    <xf numFmtId="0" fontId="0" fillId="35" borderId="36" xfId="0" applyFont="1" applyFill="1" applyBorder="1" applyAlignment="1" applyProtection="1">
      <alignment/>
      <protection/>
    </xf>
    <xf numFmtId="181" fontId="0" fillId="35" borderId="37" xfId="0" applyNumberFormat="1" applyFont="1" applyFill="1" applyBorder="1" applyAlignment="1" applyProtection="1">
      <alignment/>
      <protection/>
    </xf>
    <xf numFmtId="0" fontId="0" fillId="35" borderId="38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181" fontId="0" fillId="35" borderId="39" xfId="0" applyNumberFormat="1" applyFont="1" applyFill="1" applyBorder="1" applyAlignment="1" applyProtection="1">
      <alignment/>
      <protection/>
    </xf>
    <xf numFmtId="180" fontId="1" fillId="35" borderId="32" xfId="0" applyNumberFormat="1" applyFont="1" applyFill="1" applyBorder="1" applyAlignment="1" applyProtection="1">
      <alignment horizontal="left"/>
      <protection/>
    </xf>
    <xf numFmtId="183" fontId="0" fillId="35" borderId="33" xfId="0" applyNumberFormat="1" applyFont="1" applyFill="1" applyBorder="1" applyAlignment="1" applyProtection="1">
      <alignment horizontal="center"/>
      <protection/>
    </xf>
    <xf numFmtId="180" fontId="0" fillId="35" borderId="36" xfId="0" applyNumberFormat="1" applyFont="1" applyFill="1" applyBorder="1" applyAlignment="1" applyProtection="1">
      <alignment horizontal="left"/>
      <protection/>
    </xf>
    <xf numFmtId="186" fontId="0" fillId="35" borderId="36" xfId="0" applyNumberFormat="1" applyFont="1" applyFill="1" applyBorder="1" applyAlignment="1" applyProtection="1">
      <alignment horizontal="left"/>
      <protection/>
    </xf>
    <xf numFmtId="0" fontId="1" fillId="35" borderId="38" xfId="0" applyFont="1" applyFill="1" applyBorder="1" applyAlignment="1" applyProtection="1">
      <alignment/>
      <protection/>
    </xf>
    <xf numFmtId="0" fontId="1" fillId="35" borderId="12" xfId="0" applyFont="1" applyFill="1" applyBorder="1" applyAlignment="1" applyProtection="1">
      <alignment/>
      <protection/>
    </xf>
    <xf numFmtId="181" fontId="1" fillId="35" borderId="13" xfId="0" applyNumberFormat="1" applyFont="1" applyFill="1" applyBorder="1" applyAlignment="1" applyProtection="1">
      <alignment/>
      <protection/>
    </xf>
    <xf numFmtId="181" fontId="1" fillId="35" borderId="39" xfId="0" applyNumberFormat="1" applyFont="1" applyFill="1" applyBorder="1" applyAlignment="1" applyProtection="1">
      <alignment/>
      <protection/>
    </xf>
    <xf numFmtId="0" fontId="6" fillId="34" borderId="20" xfId="0" applyFont="1" applyFill="1" applyBorder="1" applyAlignment="1" applyProtection="1">
      <alignment horizontal="left"/>
      <protection/>
    </xf>
    <xf numFmtId="196" fontId="14" fillId="40" borderId="27" xfId="0" applyNumberFormat="1" applyFont="1" applyFill="1" applyBorder="1" applyAlignment="1" applyProtection="1">
      <alignment/>
      <protection/>
    </xf>
    <xf numFmtId="181" fontId="9" fillId="35" borderId="37" xfId="0" applyNumberFormat="1" applyFont="1" applyFill="1" applyBorder="1" applyAlignment="1" applyProtection="1">
      <alignment/>
      <protection/>
    </xf>
    <xf numFmtId="189" fontId="0" fillId="35" borderId="36" xfId="0" applyNumberFormat="1" applyFont="1" applyFill="1" applyBorder="1" applyAlignment="1" applyProtection="1">
      <alignment horizontal="left"/>
      <protection/>
    </xf>
    <xf numFmtId="0" fontId="0" fillId="34" borderId="20" xfId="0" applyFont="1" applyFill="1" applyBorder="1" applyAlignment="1" applyProtection="1" quotePrefix="1">
      <alignment horizontal="left"/>
      <protection/>
    </xf>
    <xf numFmtId="196" fontId="14" fillId="34" borderId="45" xfId="0" applyNumberFormat="1" applyFont="1" applyFill="1" applyBorder="1" applyAlignment="1" applyProtection="1">
      <alignment/>
      <protection/>
    </xf>
    <xf numFmtId="0" fontId="0" fillId="34" borderId="27" xfId="0" applyFont="1" applyFill="1" applyBorder="1" applyAlignment="1" applyProtection="1">
      <alignment/>
      <protection/>
    </xf>
    <xf numFmtId="0" fontId="0" fillId="34" borderId="21" xfId="0" applyFont="1" applyFill="1" applyBorder="1" applyAlignment="1" applyProtection="1">
      <alignment/>
      <protection/>
    </xf>
    <xf numFmtId="38" fontId="7" fillId="40" borderId="23" xfId="0" applyNumberFormat="1" applyFont="1" applyFill="1" applyBorder="1" applyAlignment="1" applyProtection="1">
      <alignment/>
      <protection/>
    </xf>
    <xf numFmtId="0" fontId="0" fillId="34" borderId="22" xfId="0" applyFont="1" applyFill="1" applyBorder="1" applyAlignment="1" applyProtection="1">
      <alignment/>
      <protection/>
    </xf>
    <xf numFmtId="0" fontId="0" fillId="34" borderId="42" xfId="0" applyFont="1" applyFill="1" applyBorder="1" applyAlignment="1" applyProtection="1">
      <alignment/>
      <protection/>
    </xf>
    <xf numFmtId="0" fontId="0" fillId="34" borderId="42" xfId="0" applyFont="1" applyFill="1" applyBorder="1" applyAlignment="1" applyProtection="1" quotePrefix="1">
      <alignment horizontal="right"/>
      <protection/>
    </xf>
    <xf numFmtId="181" fontId="14" fillId="34" borderId="42" xfId="0" applyNumberFormat="1" applyFont="1" applyFill="1" applyBorder="1" applyAlignment="1" applyProtection="1">
      <alignment/>
      <protection/>
    </xf>
    <xf numFmtId="38" fontId="7" fillId="40" borderId="24" xfId="0" applyNumberFormat="1" applyFont="1" applyFill="1" applyBorder="1" applyAlignment="1" applyProtection="1">
      <alignment/>
      <protection/>
    </xf>
    <xf numFmtId="182" fontId="1" fillId="34" borderId="32" xfId="0" applyNumberFormat="1" applyFont="1" applyFill="1" applyBorder="1" applyAlignment="1" applyProtection="1">
      <alignment horizontal="left"/>
      <protection/>
    </xf>
    <xf numFmtId="186" fontId="1" fillId="34" borderId="34" xfId="0" applyNumberFormat="1" applyFont="1" applyFill="1" applyBorder="1" applyAlignment="1" applyProtection="1">
      <alignment horizontal="center"/>
      <protection/>
    </xf>
    <xf numFmtId="0" fontId="1" fillId="34" borderId="35" xfId="0" applyFont="1" applyFill="1" applyBorder="1" applyAlignment="1" applyProtection="1">
      <alignment horizontal="center"/>
      <protection/>
    </xf>
    <xf numFmtId="182" fontId="3" fillId="34" borderId="21" xfId="0" applyNumberFormat="1" applyFont="1" applyFill="1" applyBorder="1" applyAlignment="1" applyProtection="1">
      <alignment horizontal="left"/>
      <protection/>
    </xf>
    <xf numFmtId="0" fontId="0" fillId="34" borderId="46" xfId="0" applyFont="1" applyFill="1" applyBorder="1" applyAlignment="1" applyProtection="1">
      <alignment/>
      <protection/>
    </xf>
    <xf numFmtId="182" fontId="14" fillId="34" borderId="21" xfId="0" applyNumberFormat="1" applyFont="1" applyFill="1" applyBorder="1" applyAlignment="1" applyProtection="1">
      <alignment horizontal="left"/>
      <protection/>
    </xf>
    <xf numFmtId="181" fontId="0" fillId="34" borderId="46" xfId="0" applyNumberFormat="1" applyFont="1" applyFill="1" applyBorder="1" applyAlignment="1" applyProtection="1">
      <alignment/>
      <protection/>
    </xf>
    <xf numFmtId="182" fontId="14" fillId="34" borderId="25" xfId="0" applyNumberFormat="1" applyFont="1" applyFill="1" applyBorder="1" applyAlignment="1" applyProtection="1">
      <alignment horizontal="left"/>
      <protection/>
    </xf>
    <xf numFmtId="182" fontId="15" fillId="34" borderId="25" xfId="0" applyNumberFormat="1" applyFont="1" applyFill="1" applyBorder="1" applyAlignment="1" applyProtection="1" quotePrefix="1">
      <alignment horizontal="left"/>
      <protection/>
    </xf>
    <xf numFmtId="181" fontId="1" fillId="34" borderId="47" xfId="0" applyNumberFormat="1" applyFont="1" applyFill="1" applyBorder="1" applyAlignment="1" applyProtection="1">
      <alignment/>
      <protection/>
    </xf>
    <xf numFmtId="182" fontId="15" fillId="34" borderId="21" xfId="0" applyNumberFormat="1" applyFont="1" applyFill="1" applyBorder="1" applyAlignment="1" applyProtection="1">
      <alignment horizontal="left"/>
      <protection/>
    </xf>
    <xf numFmtId="182" fontId="14" fillId="34" borderId="21" xfId="0" applyNumberFormat="1" applyFont="1" applyFill="1" applyBorder="1" applyAlignment="1" applyProtection="1">
      <alignment horizontal="left"/>
      <protection locked="0"/>
    </xf>
    <xf numFmtId="182" fontId="14" fillId="34" borderId="25" xfId="0" applyNumberFormat="1" applyFont="1" applyFill="1" applyBorder="1" applyAlignment="1" applyProtection="1">
      <alignment horizontal="left"/>
      <protection locked="0"/>
    </xf>
    <xf numFmtId="182" fontId="15" fillId="34" borderId="25" xfId="0" applyNumberFormat="1" applyFont="1" applyFill="1" applyBorder="1" applyAlignment="1" applyProtection="1">
      <alignment horizontal="left"/>
      <protection/>
    </xf>
    <xf numFmtId="182" fontId="15" fillId="34" borderId="22" xfId="0" applyNumberFormat="1" applyFont="1" applyFill="1" applyBorder="1" applyAlignment="1" applyProtection="1">
      <alignment horizontal="left"/>
      <protection/>
    </xf>
    <xf numFmtId="181" fontId="1" fillId="34" borderId="48" xfId="0" applyNumberFormat="1" applyFont="1" applyFill="1" applyBorder="1" applyAlignment="1" applyProtection="1">
      <alignment/>
      <protection/>
    </xf>
    <xf numFmtId="181" fontId="1" fillId="34" borderId="49" xfId="0" applyNumberFormat="1" applyFont="1" applyFill="1" applyBorder="1" applyAlignment="1" applyProtection="1">
      <alignment/>
      <protection/>
    </xf>
    <xf numFmtId="188" fontId="12" fillId="0" borderId="50" xfId="0" applyNumberFormat="1" applyFont="1" applyBorder="1" applyAlignment="1" applyProtection="1">
      <alignment/>
      <protection/>
    </xf>
    <xf numFmtId="186" fontId="1" fillId="0" borderId="33" xfId="0" applyNumberFormat="1" applyFont="1" applyBorder="1" applyAlignment="1" applyProtection="1">
      <alignment horizontal="center"/>
      <protection/>
    </xf>
    <xf numFmtId="182" fontId="1" fillId="0" borderId="41" xfId="0" applyNumberFormat="1" applyFont="1" applyBorder="1" applyAlignment="1" applyProtection="1">
      <alignment horizontal="center"/>
      <protection/>
    </xf>
    <xf numFmtId="188" fontId="13" fillId="0" borderId="51" xfId="0" applyNumberFormat="1" applyFont="1" applyBorder="1" applyAlignment="1" applyProtection="1">
      <alignment/>
      <protection/>
    </xf>
    <xf numFmtId="182" fontId="0" fillId="0" borderId="23" xfId="0" applyNumberFormat="1" applyFont="1" applyBorder="1" applyAlignment="1" applyProtection="1">
      <alignment/>
      <protection/>
    </xf>
    <xf numFmtId="188" fontId="0" fillId="0" borderId="51" xfId="0" applyNumberFormat="1" applyFont="1" applyBorder="1" applyAlignment="1" applyProtection="1">
      <alignment/>
      <protection/>
    </xf>
    <xf numFmtId="181" fontId="0" fillId="0" borderId="23" xfId="0" applyNumberFormat="1" applyFont="1" applyBorder="1" applyAlignment="1" applyProtection="1">
      <alignment/>
      <protection/>
    </xf>
    <xf numFmtId="188" fontId="0" fillId="0" borderId="52" xfId="0" applyNumberFormat="1" applyFont="1" applyBorder="1" applyAlignment="1" applyProtection="1">
      <alignment/>
      <protection/>
    </xf>
    <xf numFmtId="181" fontId="0" fillId="0" borderId="26" xfId="0" applyNumberFormat="1" applyFont="1" applyBorder="1" applyAlignment="1" applyProtection="1">
      <alignment/>
      <protection/>
    </xf>
    <xf numFmtId="188" fontId="1" fillId="0" borderId="52" xfId="0" applyNumberFormat="1" applyFont="1" applyBorder="1" applyAlignment="1" applyProtection="1">
      <alignment/>
      <protection/>
    </xf>
    <xf numFmtId="181" fontId="1" fillId="0" borderId="26" xfId="0" applyNumberFormat="1" applyFont="1" applyBorder="1" applyAlignment="1" applyProtection="1">
      <alignment/>
      <protection/>
    </xf>
    <xf numFmtId="188" fontId="0" fillId="0" borderId="53" xfId="0" applyNumberFormat="1" applyFont="1" applyBorder="1" applyAlignment="1" applyProtection="1">
      <alignment/>
      <protection/>
    </xf>
    <xf numFmtId="181" fontId="0" fillId="0" borderId="54" xfId="0" applyNumberFormat="1" applyFont="1" applyBorder="1" applyAlignment="1" applyProtection="1">
      <alignment/>
      <protection/>
    </xf>
    <xf numFmtId="181" fontId="0" fillId="0" borderId="24" xfId="0" applyNumberFormat="1" applyFont="1" applyBorder="1" applyAlignment="1" applyProtection="1">
      <alignment/>
      <protection/>
    </xf>
    <xf numFmtId="0" fontId="0" fillId="34" borderId="20" xfId="0" applyFont="1" applyFill="1" applyBorder="1" applyAlignment="1" applyProtection="1">
      <alignment horizontal="left"/>
      <protection/>
    </xf>
    <xf numFmtId="38" fontId="16" fillId="40" borderId="23" xfId="0" applyNumberFormat="1" applyFont="1" applyFill="1" applyBorder="1" applyAlignment="1" applyProtection="1">
      <alignment/>
      <protection/>
    </xf>
    <xf numFmtId="182" fontId="14" fillId="34" borderId="21" xfId="0" applyNumberFormat="1" applyFont="1" applyFill="1" applyBorder="1" applyAlignment="1" applyProtection="1" quotePrefix="1">
      <alignment horizontal="left"/>
      <protection/>
    </xf>
    <xf numFmtId="182" fontId="14" fillId="34" borderId="51" xfId="0" applyNumberFormat="1" applyFont="1" applyFill="1" applyBorder="1" applyAlignment="1" applyProtection="1" quotePrefix="1">
      <alignment horizontal="left"/>
      <protection/>
    </xf>
    <xf numFmtId="182" fontId="1" fillId="34" borderId="25" xfId="0" applyNumberFormat="1" applyFont="1" applyFill="1" applyBorder="1" applyAlignment="1" applyProtection="1" quotePrefix="1">
      <alignment horizontal="left"/>
      <protection/>
    </xf>
    <xf numFmtId="181" fontId="1" fillId="34" borderId="55" xfId="0" applyNumberFormat="1" applyFont="1" applyFill="1" applyBorder="1" applyAlignment="1" applyProtection="1">
      <alignment/>
      <protection/>
    </xf>
    <xf numFmtId="182" fontId="1" fillId="34" borderId="21" xfId="0" applyNumberFormat="1" applyFont="1" applyFill="1" applyBorder="1" applyAlignment="1" applyProtection="1" quotePrefix="1">
      <alignment horizontal="left"/>
      <protection/>
    </xf>
    <xf numFmtId="181" fontId="1" fillId="34" borderId="46" xfId="0" applyNumberFormat="1" applyFont="1" applyFill="1" applyBorder="1" applyAlignment="1" applyProtection="1">
      <alignment/>
      <protection/>
    </xf>
    <xf numFmtId="182" fontId="0" fillId="34" borderId="25" xfId="0" applyNumberFormat="1" applyFont="1" applyFill="1" applyBorder="1" applyAlignment="1" applyProtection="1" quotePrefix="1">
      <alignment horizontal="left"/>
      <protection/>
    </xf>
    <xf numFmtId="182" fontId="1" fillId="34" borderId="22" xfId="0" applyNumberFormat="1" applyFont="1" applyFill="1" applyBorder="1" applyAlignment="1" applyProtection="1" quotePrefix="1">
      <alignment horizontal="left"/>
      <protection/>
    </xf>
    <xf numFmtId="181" fontId="1" fillId="34" borderId="13" xfId="0" applyNumberFormat="1" applyFont="1" applyFill="1" applyBorder="1" applyAlignment="1" applyProtection="1">
      <alignment/>
      <protection/>
    </xf>
    <xf numFmtId="181" fontId="1" fillId="34" borderId="56" xfId="0" applyNumberFormat="1" applyFont="1" applyFill="1" applyBorder="1" applyAlignment="1" applyProtection="1">
      <alignment/>
      <protection/>
    </xf>
    <xf numFmtId="181" fontId="1" fillId="34" borderId="39" xfId="0" applyNumberFormat="1" applyFont="1" applyFill="1" applyBorder="1" applyAlignment="1" applyProtection="1">
      <alignment/>
      <protection/>
    </xf>
    <xf numFmtId="0" fontId="65" fillId="33" borderId="0" xfId="0" applyFont="1" applyFill="1" applyAlignment="1" applyProtection="1" quotePrefix="1">
      <alignment horizontal="left" vertical="top" wrapText="1"/>
      <protection/>
    </xf>
    <xf numFmtId="0" fontId="65" fillId="33" borderId="0" xfId="0" applyFont="1" applyFill="1" applyAlignment="1" applyProtection="1">
      <alignment horizontal="left" vertical="top"/>
      <protection/>
    </xf>
    <xf numFmtId="0" fontId="29" fillId="34" borderId="0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Followed Hyperlink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28575</xdr:rowOff>
    </xdr:from>
    <xdr:to>
      <xdr:col>0</xdr:col>
      <xdr:colOff>2028825</xdr:colOff>
      <xdr:row>12</xdr:row>
      <xdr:rowOff>38100</xdr:rowOff>
    </xdr:to>
    <xdr:sp>
      <xdr:nvSpPr>
        <xdr:cNvPr id="1" name="Tekst 8"/>
        <xdr:cNvSpPr txBox="1">
          <a:spLocks noChangeArrowheads="1"/>
        </xdr:cNvSpPr>
      </xdr:nvSpPr>
      <xdr:spPr>
        <a:xfrm>
          <a:off x="0" y="2171700"/>
          <a:ext cx="20288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Kundeopplysninger</a:t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0</xdr:col>
      <xdr:colOff>2505075</xdr:colOff>
      <xdr:row>16</xdr:row>
      <xdr:rowOff>28575</xdr:rowOff>
    </xdr:to>
    <xdr:sp>
      <xdr:nvSpPr>
        <xdr:cNvPr id="2" name="Tekst 9"/>
        <xdr:cNvSpPr txBox="1">
          <a:spLocks noChangeArrowheads="1"/>
        </xdr:cNvSpPr>
      </xdr:nvSpPr>
      <xdr:spPr>
        <a:xfrm>
          <a:off x="0" y="2800350"/>
          <a:ext cx="2505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Leverandøropplysninger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2028825</xdr:colOff>
      <xdr:row>5</xdr:row>
      <xdr:rowOff>9525</xdr:rowOff>
    </xdr:to>
    <xdr:sp>
      <xdr:nvSpPr>
        <xdr:cNvPr id="3" name="Tekst 10"/>
        <xdr:cNvSpPr txBox="1">
          <a:spLocks noChangeArrowheads="1"/>
        </xdr:cNvSpPr>
      </xdr:nvSpPr>
      <xdr:spPr>
        <a:xfrm>
          <a:off x="0" y="1019175"/>
          <a:ext cx="2028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Generelle opplysninger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2</xdr:row>
      <xdr:rowOff>9525</xdr:rowOff>
    </xdr:from>
    <xdr:to>
      <xdr:col>7</xdr:col>
      <xdr:colOff>19050</xdr:colOff>
      <xdr:row>10</xdr:row>
      <xdr:rowOff>142875</xdr:rowOff>
    </xdr:to>
    <xdr:sp macro="[0]!melding_delbudsjett">
      <xdr:nvSpPr>
        <xdr:cNvPr id="1" name="Rectangle 25"/>
        <xdr:cNvSpPr>
          <a:spLocks/>
        </xdr:cNvSpPr>
      </xdr:nvSpPr>
      <xdr:spPr>
        <a:xfrm>
          <a:off x="5172075" y="628650"/>
          <a:ext cx="7905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695325</xdr:colOff>
      <xdr:row>1</xdr:row>
      <xdr:rowOff>257175</xdr:rowOff>
    </xdr:from>
    <xdr:to>
      <xdr:col>7</xdr:col>
      <xdr:colOff>38100</xdr:colOff>
      <xdr:row>10</xdr:row>
      <xdr:rowOff>142875</xdr:rowOff>
    </xdr:to>
    <xdr:sp>
      <xdr:nvSpPr>
        <xdr:cNvPr id="1" name="Rectangle 23"/>
        <xdr:cNvSpPr>
          <a:spLocks/>
        </xdr:cNvSpPr>
      </xdr:nvSpPr>
      <xdr:spPr>
        <a:xfrm>
          <a:off x="5191125" y="600075"/>
          <a:ext cx="790575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2</xdr:row>
      <xdr:rowOff>9525</xdr:rowOff>
    </xdr:from>
    <xdr:to>
      <xdr:col>7</xdr:col>
      <xdr:colOff>9525</xdr:colOff>
      <xdr:row>10</xdr:row>
      <xdr:rowOff>142875</xdr:rowOff>
    </xdr:to>
    <xdr:sp macro="[0]!melding_delbudsjett">
      <xdr:nvSpPr>
        <xdr:cNvPr id="2" name="Rectangle 24"/>
        <xdr:cNvSpPr>
          <a:spLocks/>
        </xdr:cNvSpPr>
      </xdr:nvSpPr>
      <xdr:spPr>
        <a:xfrm>
          <a:off x="5162550" y="628650"/>
          <a:ext cx="790575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9</xdr:row>
      <xdr:rowOff>38100</xdr:rowOff>
    </xdr:from>
    <xdr:to>
      <xdr:col>0</xdr:col>
      <xdr:colOff>2409825</xdr:colOff>
      <xdr:row>10</xdr:row>
      <xdr:rowOff>9525</xdr:rowOff>
    </xdr:to>
    <xdr:sp>
      <xdr:nvSpPr>
        <xdr:cNvPr id="1" name="Tekst 6"/>
        <xdr:cNvSpPr txBox="1">
          <a:spLocks noChangeArrowheads="1"/>
        </xdr:cNvSpPr>
      </xdr:nvSpPr>
      <xdr:spPr>
        <a:xfrm>
          <a:off x="1076325" y="1657350"/>
          <a:ext cx="1333500" cy="13335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Fra </a:t>
          </a:r>
          <a:r>
            <a: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Salgsbudsjett</a:t>
          </a:r>
        </a:p>
      </xdr:txBody>
    </xdr:sp>
    <xdr:clientData/>
  </xdr:twoCellAnchor>
  <xdr:twoCellAnchor>
    <xdr:from>
      <xdr:col>0</xdr:col>
      <xdr:colOff>1076325</xdr:colOff>
      <xdr:row>13</xdr:row>
      <xdr:rowOff>9525</xdr:rowOff>
    </xdr:from>
    <xdr:to>
      <xdr:col>0</xdr:col>
      <xdr:colOff>2476500</xdr:colOff>
      <xdr:row>14</xdr:row>
      <xdr:rowOff>9525</xdr:rowOff>
    </xdr:to>
    <xdr:sp>
      <xdr:nvSpPr>
        <xdr:cNvPr id="2" name="Tekst 8"/>
        <xdr:cNvSpPr txBox="1">
          <a:spLocks noChangeArrowheads="1"/>
        </xdr:cNvSpPr>
      </xdr:nvSpPr>
      <xdr:spPr>
        <a:xfrm>
          <a:off x="1076325" y="2276475"/>
          <a:ext cx="1400175" cy="161925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Fra </a:t>
          </a:r>
          <a:r>
            <a: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Varekjøpsbudsjett</a:t>
          </a:r>
        </a:p>
      </xdr:txBody>
    </xdr:sp>
    <xdr:clientData/>
  </xdr:twoCellAnchor>
  <xdr:twoCellAnchor>
    <xdr:from>
      <xdr:col>3</xdr:col>
      <xdr:colOff>723900</xdr:colOff>
      <xdr:row>2</xdr:row>
      <xdr:rowOff>9525</xdr:rowOff>
    </xdr:from>
    <xdr:to>
      <xdr:col>5</xdr:col>
      <xdr:colOff>714375</xdr:colOff>
      <xdr:row>5</xdr:row>
      <xdr:rowOff>28575</xdr:rowOff>
    </xdr:to>
    <xdr:sp macro="[0]!melding_delbudsjett">
      <xdr:nvSpPr>
        <xdr:cNvPr id="3" name="Rectangle 28"/>
        <xdr:cNvSpPr>
          <a:spLocks/>
        </xdr:cNvSpPr>
      </xdr:nvSpPr>
      <xdr:spPr>
        <a:xfrm>
          <a:off x="4791075" y="628650"/>
          <a:ext cx="14573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1209675</xdr:colOff>
      <xdr:row>9</xdr:row>
      <xdr:rowOff>9525</xdr:rowOff>
    </xdr:from>
    <xdr:to>
      <xdr:col>0</xdr:col>
      <xdr:colOff>2571750</xdr:colOff>
      <xdr:row>9</xdr:row>
      <xdr:rowOff>133350</xdr:rowOff>
    </xdr:to>
    <xdr:sp>
      <xdr:nvSpPr>
        <xdr:cNvPr id="1" name="Tekst 6"/>
        <xdr:cNvSpPr txBox="1">
          <a:spLocks noChangeArrowheads="1"/>
        </xdr:cNvSpPr>
      </xdr:nvSpPr>
      <xdr:spPr>
        <a:xfrm>
          <a:off x="1209675" y="1828800"/>
          <a:ext cx="1362075" cy="123825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Fra </a:t>
          </a:r>
          <a:r>
            <a: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Innbetalingsbudsjett</a:t>
          </a:r>
        </a:p>
      </xdr:txBody>
    </xdr:sp>
    <xdr:clientData/>
  </xdr:twoCellAnchor>
  <xdr:twoCellAnchor>
    <xdr:from>
      <xdr:col>0</xdr:col>
      <xdr:colOff>1209675</xdr:colOff>
      <xdr:row>10</xdr:row>
      <xdr:rowOff>9525</xdr:rowOff>
    </xdr:from>
    <xdr:to>
      <xdr:col>0</xdr:col>
      <xdr:colOff>2562225</xdr:colOff>
      <xdr:row>10</xdr:row>
      <xdr:rowOff>152400</xdr:rowOff>
    </xdr:to>
    <xdr:sp>
      <xdr:nvSpPr>
        <xdr:cNvPr id="2" name="Tekst 7"/>
        <xdr:cNvSpPr txBox="1">
          <a:spLocks noChangeArrowheads="1"/>
        </xdr:cNvSpPr>
      </xdr:nvSpPr>
      <xdr:spPr>
        <a:xfrm>
          <a:off x="1209675" y="1990725"/>
          <a:ext cx="1352550" cy="13335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Fra </a:t>
          </a:r>
          <a:r>
            <a: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Innbetalingsbudsjett</a:t>
          </a:r>
        </a:p>
      </xdr:txBody>
    </xdr:sp>
    <xdr:clientData/>
  </xdr:twoCellAnchor>
  <xdr:twoCellAnchor>
    <xdr:from>
      <xdr:col>0</xdr:col>
      <xdr:colOff>1371600</xdr:colOff>
      <xdr:row>16</xdr:row>
      <xdr:rowOff>9525</xdr:rowOff>
    </xdr:from>
    <xdr:to>
      <xdr:col>0</xdr:col>
      <xdr:colOff>2571750</xdr:colOff>
      <xdr:row>17</xdr:row>
      <xdr:rowOff>0</xdr:rowOff>
    </xdr:to>
    <xdr:sp>
      <xdr:nvSpPr>
        <xdr:cNvPr id="3" name="Tekst 8"/>
        <xdr:cNvSpPr txBox="1">
          <a:spLocks noChangeArrowheads="1"/>
        </xdr:cNvSpPr>
      </xdr:nvSpPr>
      <xdr:spPr>
        <a:xfrm>
          <a:off x="1371600" y="2962275"/>
          <a:ext cx="1200150" cy="15240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Fra </a:t>
          </a:r>
          <a:r>
            <a: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Utbetalingsbudsjett</a:t>
          </a:r>
        </a:p>
      </xdr:txBody>
    </xdr:sp>
    <xdr:clientData/>
  </xdr:twoCellAnchor>
  <xdr:twoCellAnchor>
    <xdr:from>
      <xdr:col>0</xdr:col>
      <xdr:colOff>1371600</xdr:colOff>
      <xdr:row>16</xdr:row>
      <xdr:rowOff>152400</xdr:rowOff>
    </xdr:from>
    <xdr:to>
      <xdr:col>0</xdr:col>
      <xdr:colOff>2590800</xdr:colOff>
      <xdr:row>18</xdr:row>
      <xdr:rowOff>0</xdr:rowOff>
    </xdr:to>
    <xdr:sp>
      <xdr:nvSpPr>
        <xdr:cNvPr id="4" name="Tekst 9"/>
        <xdr:cNvSpPr txBox="1">
          <a:spLocks noChangeArrowheads="1"/>
        </xdr:cNvSpPr>
      </xdr:nvSpPr>
      <xdr:spPr>
        <a:xfrm>
          <a:off x="1371600" y="3105150"/>
          <a:ext cx="1219200" cy="17145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Fra </a:t>
          </a:r>
          <a:r>
            <a: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Utbetalingsbudsjett</a:t>
          </a:r>
        </a:p>
      </xdr:txBody>
    </xdr:sp>
    <xdr:clientData/>
  </xdr:twoCellAnchor>
  <xdr:twoCellAnchor>
    <xdr:from>
      <xdr:col>4</xdr:col>
      <xdr:colOff>19050</xdr:colOff>
      <xdr:row>2</xdr:row>
      <xdr:rowOff>0</xdr:rowOff>
    </xdr:from>
    <xdr:to>
      <xdr:col>5</xdr:col>
      <xdr:colOff>723900</xdr:colOff>
      <xdr:row>6</xdr:row>
      <xdr:rowOff>0</xdr:rowOff>
    </xdr:to>
    <xdr:sp macro="[0]!melding_delbudsjett">
      <xdr:nvSpPr>
        <xdr:cNvPr id="5" name="Rectangle 21"/>
        <xdr:cNvSpPr>
          <a:spLocks/>
        </xdr:cNvSpPr>
      </xdr:nvSpPr>
      <xdr:spPr>
        <a:xfrm>
          <a:off x="4848225" y="628650"/>
          <a:ext cx="14382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N96"/>
  <sheetViews>
    <sheetView showGridLines="0" tabSelected="1" workbookViewId="0" topLeftCell="A1">
      <selection activeCell="B4" sqref="B4"/>
    </sheetView>
  </sheetViews>
  <sheetFormatPr defaultColWidth="11.57421875" defaultRowHeight="12.75"/>
  <cols>
    <col min="1" max="1" width="64.421875" style="66" customWidth="1"/>
    <col min="2" max="2" width="17.7109375" style="66" customWidth="1"/>
    <col min="3" max="16384" width="11.421875" style="66" customWidth="1"/>
  </cols>
  <sheetData>
    <row r="1" spans="1:14" ht="43.5" customHeight="1">
      <c r="A1" s="65"/>
      <c r="B1" s="56"/>
      <c r="C1" s="56"/>
      <c r="D1" s="1"/>
      <c r="E1" s="1"/>
      <c r="F1" s="1"/>
      <c r="G1" s="1"/>
      <c r="H1" s="1"/>
      <c r="I1" s="65"/>
      <c r="J1" s="65"/>
      <c r="K1" s="65"/>
      <c r="L1" s="65"/>
      <c r="M1" s="65"/>
      <c r="N1" s="65"/>
    </row>
    <row r="2" spans="1:14" ht="27" customHeight="1">
      <c r="A2" s="56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9" customHeight="1" thickBo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2.75">
      <c r="A4" s="57" t="s">
        <v>0</v>
      </c>
      <c r="B4" s="73"/>
      <c r="C4" s="67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2.75">
      <c r="A5" s="58" t="s">
        <v>1</v>
      </c>
      <c r="B5" s="61"/>
      <c r="C5" s="67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2.75">
      <c r="A6" s="59" t="s">
        <v>2</v>
      </c>
      <c r="B6" s="61"/>
      <c r="C6" s="68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12.75">
      <c r="A7" s="59" t="s">
        <v>3</v>
      </c>
      <c r="B7" s="61"/>
      <c r="C7" s="68">
        <f>IF(B7&gt;4,"Maksimum 4 måneder!","")</f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12.75">
      <c r="A8" s="58" t="s">
        <v>4</v>
      </c>
      <c r="B8" s="62">
        <v>0.25</v>
      </c>
      <c r="C8" s="69">
        <f>IF(G12=10,-1,IF(G12=100,-2,IF(G12=1000,-3,0)))</f>
        <v>0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12.75">
      <c r="A9" s="36" t="s">
        <v>5</v>
      </c>
      <c r="B9" s="61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</row>
    <row r="10" spans="1:14" ht="12.75">
      <c r="A10" s="70" t="str">
        <f>"Likviditetsreserve per 1."&amp;B6&amp;":"</f>
        <v>Likviditetsreserve per 1.:</v>
      </c>
      <c r="B10" s="71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4" ht="12.75">
      <c r="A11" s="58" t="str">
        <f>"Utestående kundekrav per 1."&amp;B6&amp;":"</f>
        <v>Utestående kundekrav per 1.:</v>
      </c>
      <c r="B11" s="61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1:14" ht="12.75">
      <c r="A12" s="58" t="s">
        <v>6</v>
      </c>
      <c r="B12" s="63"/>
      <c r="C12" s="74">
        <f>IF(B12&gt;60,"Max. 60 dager","")</f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4" ht="12.75">
      <c r="A13" s="58" t="s">
        <v>7</v>
      </c>
      <c r="B13" s="62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1:14" ht="12.75">
      <c r="A14" s="70" t="s">
        <v>8</v>
      </c>
      <c r="B14" s="72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spans="1:14" ht="12.75">
      <c r="A15" s="58" t="str">
        <f>"Leverandørgjeld per 1."&amp;B6&amp;":"</f>
        <v>Leverandørgjeld per 1.:</v>
      </c>
      <c r="B15" s="61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1:14" ht="12.75">
      <c r="A16" s="58" t="s">
        <v>9</v>
      </c>
      <c r="B16" s="63"/>
      <c r="C16" s="74">
        <f>IF(B16&gt;60,"Max. 60 dager","")</f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1:14" ht="12.75">
      <c r="A17" s="58" t="s">
        <v>10</v>
      </c>
      <c r="B17" s="62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4" ht="13.5" thickBot="1">
      <c r="A18" s="60" t="s">
        <v>11</v>
      </c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1:14" ht="12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0" spans="1:14" ht="12.75">
      <c r="A20" s="229" t="s">
        <v>85</v>
      </c>
      <c r="B20" s="230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1:14" ht="12">
      <c r="A21" s="230"/>
      <c r="B21" s="230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 ht="12">
      <c r="A22" s="230"/>
      <c r="B22" s="230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ht="12">
      <c r="A23" s="230"/>
      <c r="B23" s="230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ht="12">
      <c r="A24" s="230"/>
      <c r="B24" s="230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4" ht="12">
      <c r="A25" s="230"/>
      <c r="B25" s="230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1:14" ht="12">
      <c r="A26" s="230"/>
      <c r="B26" s="230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4" ht="12">
      <c r="A27" s="230"/>
      <c r="B27" s="230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4" ht="12">
      <c r="A28" s="230"/>
      <c r="B28" s="230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1:14" ht="12">
      <c r="A29" s="230"/>
      <c r="B29" s="230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1:14" ht="12">
      <c r="A30" s="230"/>
      <c r="B30" s="230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4" ht="12">
      <c r="A31" s="230"/>
      <c r="B31" s="230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1:14" ht="12">
      <c r="A32" s="230"/>
      <c r="B32" s="230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1:14" ht="12">
      <c r="A33" s="230"/>
      <c r="B33" s="230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</row>
    <row r="34" spans="1:14" ht="12">
      <c r="A34" s="230"/>
      <c r="B34" s="230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1:14" ht="12">
      <c r="A35" s="230"/>
      <c r="B35" s="230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1:14" ht="12">
      <c r="A36" s="230"/>
      <c r="B36" s="230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1:14" ht="12">
      <c r="A37" s="230"/>
      <c r="B37" s="230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</row>
    <row r="38" spans="1:14" ht="12">
      <c r="A38" s="230"/>
      <c r="B38" s="230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</row>
    <row r="39" spans="1:14" ht="12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</row>
    <row r="40" spans="1:14" ht="12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</row>
    <row r="41" spans="1:14" ht="12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</row>
    <row r="42" spans="1:14" ht="12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</row>
    <row r="43" spans="1:14" ht="12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</row>
    <row r="44" spans="1:14" ht="12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</row>
    <row r="45" spans="1:14" ht="12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</row>
    <row r="46" spans="1:14" ht="1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spans="1:14" ht="1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</row>
    <row r="48" spans="1:14" ht="1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1:14" ht="1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spans="1:14" ht="12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</row>
    <row r="51" spans="1:14" ht="12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</row>
    <row r="52" spans="1:14" ht="12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</row>
    <row r="53" spans="1:14" ht="1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</row>
    <row r="54" spans="1:14" ht="12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</row>
    <row r="55" spans="1:14" ht="12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</row>
    <row r="56" spans="1:14" ht="12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</row>
    <row r="57" spans="1:14" ht="12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</row>
    <row r="58" spans="1:14" ht="12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</row>
    <row r="59" spans="1:14" ht="12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1:14" ht="12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</row>
    <row r="61" spans="1:14" ht="12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</row>
    <row r="62" spans="1:14" ht="12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</row>
    <row r="63" spans="1:14" ht="12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1:14" ht="12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</row>
    <row r="65" spans="1:14" ht="12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</row>
    <row r="66" spans="1:14" ht="12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</row>
    <row r="67" spans="1:14" ht="12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</row>
    <row r="68" spans="1:14" ht="12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</row>
    <row r="69" spans="1:14" ht="12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</row>
    <row r="70" spans="1:14" ht="12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</row>
    <row r="71" spans="1:14" ht="12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</row>
    <row r="72" spans="1:14" ht="12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</row>
    <row r="73" spans="1:14" ht="12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</row>
    <row r="74" spans="1:14" ht="12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</row>
    <row r="75" spans="1:14" ht="12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</row>
    <row r="76" spans="1:14" ht="12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</row>
    <row r="77" spans="1:14" ht="12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</row>
    <row r="78" spans="1:14" ht="12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</row>
    <row r="79" spans="1:14" ht="12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</row>
    <row r="80" spans="1:14" ht="12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</row>
    <row r="81" spans="1:14" ht="12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</row>
    <row r="82" spans="1:14" ht="12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</row>
    <row r="83" spans="1:14" ht="12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</row>
    <row r="84" spans="1:14" ht="12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</row>
    <row r="85" spans="1:14" ht="12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</row>
    <row r="86" spans="1:14" ht="12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</row>
    <row r="87" spans="1:14" ht="12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</row>
    <row r="88" spans="1:14" ht="12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</row>
    <row r="89" spans="1:14" ht="12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</row>
    <row r="90" spans="1:14" ht="12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</row>
    <row r="91" spans="1:14" ht="12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</row>
    <row r="92" spans="1:14" ht="12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</row>
    <row r="93" spans="1:14" ht="12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</row>
    <row r="94" spans="1:14" ht="12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</row>
    <row r="95" spans="1:14" ht="12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</row>
    <row r="96" spans="1:14" ht="12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</row>
  </sheetData>
  <sheetProtection sheet="1" objects="1" scenarios="1"/>
  <mergeCells count="1">
    <mergeCell ref="A20:B38"/>
  </mergeCells>
  <printOptions/>
  <pageMargins left="0.75" right="0.75" top="0.984251969" bottom="0.984251969" header="0.5" footer="0.5"/>
  <pageSetup horizontalDpi="600" verticalDpi="6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AK35"/>
  <sheetViews>
    <sheetView showGridLines="0" workbookViewId="0" topLeftCell="A1">
      <pane ySplit="2" topLeftCell="BM3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25.00390625" style="2" customWidth="1"/>
    <col min="2" max="2" width="9.8515625" style="2" customWidth="1"/>
    <col min="3" max="7" width="10.8515625" style="2" customWidth="1"/>
    <col min="8" max="8" width="23.28125" style="2" customWidth="1"/>
    <col min="9" max="9" width="9.140625" style="2" customWidth="1"/>
    <col min="10" max="10" width="25.28125" style="2" customWidth="1"/>
    <col min="11" max="11" width="9.140625" style="2" customWidth="1"/>
    <col min="12" max="16" width="10.8515625" style="2" customWidth="1"/>
    <col min="17" max="16384" width="9.140625" style="2" customWidth="1"/>
  </cols>
  <sheetData>
    <row r="1" spans="1:37" ht="2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21.75" customHeight="1" thickBot="1">
      <c r="A2" s="51" t="str">
        <f>"SALGSBUDSJETT "&amp;Grunndata!B5</f>
        <v>SALGSBUDSJETT </v>
      </c>
      <c r="B2" s="51"/>
      <c r="C2" s="51"/>
      <c r="D2" s="51"/>
      <c r="E2" s="51"/>
      <c r="F2" s="51"/>
      <c r="G2" s="5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13" ht="12" customHeight="1">
      <c r="A3" s="135"/>
      <c r="B3" s="136"/>
      <c r="C3" s="136"/>
      <c r="D3" s="136"/>
      <c r="E3" s="136"/>
      <c r="F3" s="137" t="s">
        <v>0</v>
      </c>
      <c r="G3" s="138">
        <f>Start</f>
        <v>0</v>
      </c>
      <c r="H3" s="21"/>
      <c r="I3" s="21"/>
      <c r="J3" s="54" t="str">
        <f>"Salgs- og innbetalingsbudsjett for "&amp;Grunndata!B5&amp;"    Navn/oppgavenr.: "&amp;IF(G3=0,"",G3)</f>
        <v>Salgs- og innbetalingsbudsjett for     Navn/oppgavenr.: </v>
      </c>
      <c r="K3" s="34"/>
      <c r="L3" s="34"/>
      <c r="M3" s="35"/>
    </row>
    <row r="4" spans="1:13" ht="12" customHeight="1" thickBot="1">
      <c r="A4" s="139"/>
      <c r="B4" s="3"/>
      <c r="C4" s="3"/>
      <c r="D4" s="3"/>
      <c r="E4" s="3"/>
      <c r="F4" s="37" t="s">
        <v>2</v>
      </c>
      <c r="G4" s="140">
        <f>Grunndata!B6</f>
        <v>0</v>
      </c>
      <c r="H4" s="21"/>
      <c r="I4" s="21"/>
      <c r="J4" s="35"/>
      <c r="K4" s="35"/>
      <c r="L4" s="35"/>
      <c r="M4" s="35"/>
    </row>
    <row r="5" spans="1:12" ht="12" customHeight="1">
      <c r="A5" s="139"/>
      <c r="B5" s="3"/>
      <c r="C5" s="3"/>
      <c r="D5" s="3"/>
      <c r="E5" s="3"/>
      <c r="F5" s="37" t="s">
        <v>3</v>
      </c>
      <c r="G5" s="140">
        <f>Grunndata!B7</f>
        <v>0</v>
      </c>
      <c r="H5" s="38">
        <f>IF(G5&gt;4,"maksimum 4 måneder! ","")</f>
      </c>
      <c r="I5" s="21"/>
      <c r="J5" s="113" t="s">
        <v>12</v>
      </c>
      <c r="K5" s="114"/>
      <c r="L5" s="115"/>
    </row>
    <row r="6" spans="1:12" ht="12" customHeight="1">
      <c r="A6" s="139"/>
      <c r="B6" s="3"/>
      <c r="C6" s="3"/>
      <c r="D6" s="3"/>
      <c r="E6" s="3"/>
      <c r="F6" s="36" t="str">
        <f>"Utestående kundekrav per 1."&amp;IF(G4=0,"",G4)&amp;":"</f>
        <v>Utestående kundekrav per 1.:</v>
      </c>
      <c r="G6" s="140">
        <f>Grunndata!B11</f>
        <v>0</v>
      </c>
      <c r="H6" s="21"/>
      <c r="I6" s="21"/>
      <c r="J6" s="116" t="s">
        <v>13</v>
      </c>
      <c r="K6" s="34"/>
      <c r="L6" s="117">
        <f>G9</f>
        <v>0.25</v>
      </c>
    </row>
    <row r="7" spans="1:12" ht="12" customHeight="1">
      <c r="A7" s="139"/>
      <c r="B7" s="3"/>
      <c r="C7" s="3"/>
      <c r="D7" s="3"/>
      <c r="E7" s="5"/>
      <c r="F7" s="36" t="s">
        <v>14</v>
      </c>
      <c r="G7" s="141">
        <f>Grunndata!B12</f>
        <v>0</v>
      </c>
      <c r="H7" s="38">
        <f>IF(G7&gt;60,"maksimum 60 dager! ","")</f>
      </c>
      <c r="I7" s="21"/>
      <c r="J7" s="116">
        <f>IF(G8=0,"","Andel kontantsalg")</f>
      </c>
      <c r="K7" s="34"/>
      <c r="L7" s="117">
        <f>IF(G8=0,"",G8)</f>
      </c>
    </row>
    <row r="8" spans="1:12" ht="12" customHeight="1">
      <c r="A8" s="139"/>
      <c r="B8" s="3"/>
      <c r="C8" s="3"/>
      <c r="D8" s="3"/>
      <c r="E8" s="3"/>
      <c r="F8" s="36" t="s">
        <v>7</v>
      </c>
      <c r="G8" s="142">
        <f>Grunndata!B13</f>
        <v>0</v>
      </c>
      <c r="H8" s="21"/>
      <c r="I8" s="21"/>
      <c r="J8" s="118" t="s">
        <v>15</v>
      </c>
      <c r="K8" s="34"/>
      <c r="L8" s="123">
        <f>G10</f>
        <v>0</v>
      </c>
    </row>
    <row r="9" spans="1:12" ht="12" customHeight="1" thickBot="1">
      <c r="A9" s="139"/>
      <c r="B9" s="3"/>
      <c r="C9" s="3"/>
      <c r="D9" s="3"/>
      <c r="E9" s="3"/>
      <c r="F9" s="36" t="s">
        <v>4</v>
      </c>
      <c r="G9" s="143">
        <f>mva</f>
        <v>0.25</v>
      </c>
      <c r="H9" s="21"/>
      <c r="I9" s="21"/>
      <c r="J9" s="119" t="s">
        <v>16</v>
      </c>
      <c r="K9" s="120"/>
      <c r="L9" s="124">
        <f>G7</f>
        <v>0</v>
      </c>
    </row>
    <row r="10" spans="1:9" ht="12" customHeight="1">
      <c r="A10" s="139"/>
      <c r="B10" s="3"/>
      <c r="C10" s="3"/>
      <c r="D10" s="3"/>
      <c r="E10" s="3"/>
      <c r="F10" s="36" t="s">
        <v>8</v>
      </c>
      <c r="G10" s="144">
        <f>Grunndata!B14</f>
        <v>0</v>
      </c>
      <c r="H10" s="21"/>
      <c r="I10" s="21"/>
    </row>
    <row r="11" spans="1:9" ht="12" customHeight="1" thickBot="1">
      <c r="A11" s="139"/>
      <c r="B11" s="3"/>
      <c r="C11" s="3"/>
      <c r="D11" s="3"/>
      <c r="E11" s="3"/>
      <c r="F11" s="36" t="s">
        <v>17</v>
      </c>
      <c r="G11" s="145" t="str">
        <f>IF(Grunndata!B9=0,"ingen",Grunndata!B9)</f>
        <v>ingen</v>
      </c>
      <c r="H11" s="52">
        <f>IF(G11=10,-1,IF(G11=100,-2,IF(G11=1000,-3,0)))</f>
        <v>0</v>
      </c>
      <c r="I11" s="21"/>
    </row>
    <row r="12" spans="1:16" ht="12" customHeight="1">
      <c r="A12" s="146" t="s">
        <v>18</v>
      </c>
      <c r="B12" s="8"/>
      <c r="C12" s="9">
        <f>IF($G$4=0,0,G4*30)</f>
        <v>0</v>
      </c>
      <c r="D12" s="9">
        <f>IF($G$4=0,0,IF($G$5&gt;1,C12+30,""))</f>
        <v>0</v>
      </c>
      <c r="E12" s="9">
        <f>IF($G$4=0,0,IF($G$5&gt;2,D12+30,""))</f>
        <v>0</v>
      </c>
      <c r="F12" s="9">
        <f>IF($G$4=0,0,IF($G$5&gt;3,E12+30,""))</f>
        <v>0</v>
      </c>
      <c r="G12" s="147" t="s">
        <v>19</v>
      </c>
      <c r="H12" s="21"/>
      <c r="I12" s="21"/>
      <c r="J12" s="110" t="str">
        <f>A16</f>
        <v>Salgsbudsjett</v>
      </c>
      <c r="K12" s="111"/>
      <c r="L12" s="99">
        <f aca="true" t="shared" si="0" ref="L12:P15">C16</f>
        <v>0</v>
      </c>
      <c r="M12" s="99">
        <f t="shared" si="0"/>
        <v>0</v>
      </c>
      <c r="N12" s="99">
        <f t="shared" si="0"/>
        <v>0</v>
      </c>
      <c r="O12" s="99">
        <f t="shared" si="0"/>
        <v>0</v>
      </c>
      <c r="P12" s="134" t="str">
        <f t="shared" si="0"/>
        <v>Sum</v>
      </c>
    </row>
    <row r="13" spans="1:16" ht="12" customHeight="1">
      <c r="A13" s="148" t="str">
        <f>IF(G8=0,"Kontantsalg","")</f>
        <v>Kontantsalg</v>
      </c>
      <c r="B13" s="8"/>
      <c r="C13" s="33"/>
      <c r="D13" s="33"/>
      <c r="E13" s="33"/>
      <c r="F13" s="33"/>
      <c r="G13" s="149">
        <f aca="true" t="shared" si="1" ref="G13:G19">SUM(C13:F13)</f>
        <v>0</v>
      </c>
      <c r="H13" s="21"/>
      <c r="I13" s="21"/>
      <c r="J13" s="103" t="str">
        <f>A17</f>
        <v>Kontantsalg </v>
      </c>
      <c r="K13" s="6"/>
      <c r="L13" s="121">
        <f t="shared" si="0"/>
        <v>0</v>
      </c>
      <c r="M13" s="121">
        <f t="shared" si="0"/>
        <v>0</v>
      </c>
      <c r="N13" s="121">
        <f t="shared" si="0"/>
        <v>0</v>
      </c>
      <c r="O13" s="121">
        <f t="shared" si="0"/>
        <v>0</v>
      </c>
      <c r="P13" s="102">
        <f t="shared" si="0"/>
        <v>0</v>
      </c>
    </row>
    <row r="14" spans="1:16" ht="12" customHeight="1" thickBot="1">
      <c r="A14" s="150" t="str">
        <f>IF(G8=0,"Kredittsalg","Totalt salg")</f>
        <v>Kredittsalg</v>
      </c>
      <c r="B14" s="151"/>
      <c r="C14" s="152"/>
      <c r="D14" s="152"/>
      <c r="E14" s="152"/>
      <c r="F14" s="152"/>
      <c r="G14" s="153">
        <f>SUM(C14:F14)</f>
        <v>0</v>
      </c>
      <c r="H14" s="21"/>
      <c r="I14" s="21"/>
      <c r="J14" s="103" t="str">
        <f>A18</f>
        <v>Salg på kreditt ekskl. mva</v>
      </c>
      <c r="K14" s="6"/>
      <c r="L14" s="121">
        <f t="shared" si="0"/>
        <v>0</v>
      </c>
      <c r="M14" s="121">
        <f t="shared" si="0"/>
        <v>0</v>
      </c>
      <c r="N14" s="121">
        <f t="shared" si="0"/>
        <v>0</v>
      </c>
      <c r="O14" s="121">
        <f t="shared" si="0"/>
        <v>0</v>
      </c>
      <c r="P14" s="102">
        <f t="shared" si="0"/>
        <v>0</v>
      </c>
    </row>
    <row r="15" spans="1:16" ht="12" customHeight="1" thickBot="1">
      <c r="A15" s="22"/>
      <c r="B15" s="23"/>
      <c r="C15" s="24"/>
      <c r="D15" s="24"/>
      <c r="E15" s="24"/>
      <c r="F15" s="24"/>
      <c r="G15" s="20"/>
      <c r="H15" s="21"/>
      <c r="I15" s="21"/>
      <c r="J15" s="104" t="str">
        <f>A19</f>
        <v>Totalt salg </v>
      </c>
      <c r="K15" s="112"/>
      <c r="L15" s="122">
        <f t="shared" si="0"/>
        <v>0</v>
      </c>
      <c r="M15" s="122">
        <f t="shared" si="0"/>
        <v>0</v>
      </c>
      <c r="N15" s="122">
        <f t="shared" si="0"/>
        <v>0</v>
      </c>
      <c r="O15" s="122">
        <f t="shared" si="0"/>
        <v>0</v>
      </c>
      <c r="P15" s="105">
        <f t="shared" si="0"/>
        <v>0</v>
      </c>
    </row>
    <row r="16" spans="1:16" ht="12" customHeight="1" thickBot="1">
      <c r="A16" s="154" t="s">
        <v>20</v>
      </c>
      <c r="B16" s="155"/>
      <c r="C16" s="156">
        <f>C12</f>
        <v>0</v>
      </c>
      <c r="D16" s="156">
        <f>D12</f>
        <v>0</v>
      </c>
      <c r="E16" s="156">
        <f>E12</f>
        <v>0</v>
      </c>
      <c r="F16" s="156">
        <f>F12</f>
        <v>0</v>
      </c>
      <c r="G16" s="157" t="str">
        <f>G12</f>
        <v>Sum</v>
      </c>
      <c r="H16" s="21"/>
      <c r="I16" s="21"/>
      <c r="J16" s="66"/>
      <c r="K16" s="66"/>
      <c r="L16" s="66"/>
      <c r="M16" s="66"/>
      <c r="N16" s="66"/>
      <c r="O16" s="66"/>
      <c r="P16" s="66"/>
    </row>
    <row r="17" spans="1:16" ht="12" customHeight="1">
      <c r="A17" s="158" t="str">
        <f>"Kontantsalg "&amp;IF(G10&gt;0,"- "&amp;G10*100&amp;"% rabatt","")</f>
        <v>Kontantsalg </v>
      </c>
      <c r="B17" s="27"/>
      <c r="C17" s="28">
        <f>ROUNDDOWN(C14*$G8*(1-krabatt)+C13*(1-krabatt),$H$11)</f>
        <v>0</v>
      </c>
      <c r="D17" s="28">
        <f>ROUNDDOWN(D14*$G8*(1-krabatt)+D13*(1-krabatt),$H$11)</f>
        <v>0</v>
      </c>
      <c r="E17" s="28">
        <f>ROUNDDOWN(E14*$G8*(1-krabatt)+E13*(1-krabatt),$H$11)</f>
        <v>0</v>
      </c>
      <c r="F17" s="28">
        <f>ROUNDDOWN(F14*$G8*(1-krabatt)+F13*(1-krabatt),$H$11)</f>
        <v>0</v>
      </c>
      <c r="G17" s="159">
        <f>SUM(C17:F17)</f>
        <v>0</v>
      </c>
      <c r="H17" s="21"/>
      <c r="I17" s="21"/>
      <c r="J17" s="97" t="str">
        <f aca="true" t="shared" si="2" ref="J17:J24">A21</f>
        <v>Innbetalingsbudsjett</v>
      </c>
      <c r="K17" s="98"/>
      <c r="L17" s="99">
        <f aca="true" t="shared" si="3" ref="L17:P24">C21</f>
        <v>0</v>
      </c>
      <c r="M17" s="99">
        <f t="shared" si="3"/>
        <v>0</v>
      </c>
      <c r="N17" s="99">
        <f t="shared" si="3"/>
        <v>0</v>
      </c>
      <c r="O17" s="99">
        <f t="shared" si="3"/>
        <v>0</v>
      </c>
      <c r="P17" s="100" t="str">
        <f t="shared" si="3"/>
        <v>Sum</v>
      </c>
    </row>
    <row r="18" spans="1:16" ht="12" customHeight="1">
      <c r="A18" s="158" t="s">
        <v>21</v>
      </c>
      <c r="B18" s="27"/>
      <c r="C18" s="28">
        <f>ROUNDDOWN(C14*(1-$G8),$H$11)</f>
        <v>0</v>
      </c>
      <c r="D18" s="28">
        <f>ROUNDDOWN(D14*(1-$G8),$H$11)</f>
        <v>0</v>
      </c>
      <c r="E18" s="28">
        <f>ROUNDDOWN(E14*(1-$G8),$H$11)</f>
        <v>0</v>
      </c>
      <c r="F18" s="28">
        <f>ROUND(F14*(1-$G8),$H$11)</f>
        <v>0</v>
      </c>
      <c r="G18" s="159">
        <f t="shared" si="1"/>
        <v>0</v>
      </c>
      <c r="H18" s="21"/>
      <c r="I18" s="21"/>
      <c r="J18" s="101" t="str">
        <f t="shared" si="2"/>
        <v>Utestående per 1.0</v>
      </c>
      <c r="K18" s="13"/>
      <c r="L18" s="11">
        <f t="shared" si="3"/>
        <v>0</v>
      </c>
      <c r="M18" s="11">
        <f t="shared" si="3"/>
        <v>0</v>
      </c>
      <c r="N18" s="11">
        <f t="shared" si="3"/>
        <v>0</v>
      </c>
      <c r="O18" s="11">
        <f t="shared" si="3"/>
        <v>0</v>
      </c>
      <c r="P18" s="102">
        <f t="shared" si="3"/>
        <v>0</v>
      </c>
    </row>
    <row r="19" spans="1:16" ht="12" customHeight="1" thickBot="1">
      <c r="A19" s="160" t="str">
        <f>"Totalt salg "&amp;IF(G10&gt;0,"ekskl. rabatt","")</f>
        <v>Totalt salg </v>
      </c>
      <c r="B19" s="161"/>
      <c r="C19" s="32">
        <f>ROUNDDOWN(SUM(C17:C18),$H$11)</f>
        <v>0</v>
      </c>
      <c r="D19" s="32">
        <f>ROUNDDOWN(SUM(D17:D18),$H$11)</f>
        <v>0</v>
      </c>
      <c r="E19" s="32">
        <f>ROUNDDOWN(SUM(E17:E18),$H$11)</f>
        <v>0</v>
      </c>
      <c r="F19" s="32">
        <f>ROUND(SUM(F17:F18),$H$11)</f>
        <v>0</v>
      </c>
      <c r="G19" s="162">
        <f t="shared" si="1"/>
        <v>0</v>
      </c>
      <c r="H19" s="21"/>
      <c r="I19" s="21"/>
      <c r="J19" s="103" t="str">
        <f t="shared" si="2"/>
        <v>Innbetalinger fra kredittsalg i</v>
      </c>
      <c r="K19" s="14">
        <f>B23</f>
        <v>0</v>
      </c>
      <c r="L19" s="11">
        <f t="shared" si="3"/>
        <v>0</v>
      </c>
      <c r="M19" s="11">
        <f t="shared" si="3"/>
        <v>0</v>
      </c>
      <c r="N19" s="11">
        <f t="shared" si="3"/>
        <v>0</v>
      </c>
      <c r="O19" s="11">
        <f t="shared" si="3"/>
        <v>0</v>
      </c>
      <c r="P19" s="102">
        <f t="shared" si="3"/>
        <v>0</v>
      </c>
    </row>
    <row r="20" spans="1:16" ht="12" customHeight="1" thickBot="1">
      <c r="A20" s="25"/>
      <c r="B20" s="25"/>
      <c r="C20" s="25"/>
      <c r="D20" s="25"/>
      <c r="E20" s="25"/>
      <c r="F20" s="25"/>
      <c r="G20" s="25"/>
      <c r="H20" s="21"/>
      <c r="I20" s="21"/>
      <c r="J20" s="103" t="str">
        <f t="shared" si="2"/>
        <v>Innbetalinger fra kredittsalg i</v>
      </c>
      <c r="K20" s="14">
        <f>B24</f>
        <v>0</v>
      </c>
      <c r="L20" s="11">
        <f t="shared" si="3"/>
        <v>0</v>
      </c>
      <c r="M20" s="11">
        <f t="shared" si="3"/>
        <v>0</v>
      </c>
      <c r="N20" s="11">
        <f t="shared" si="3"/>
        <v>0</v>
      </c>
      <c r="O20" s="11">
        <f t="shared" si="3"/>
        <v>0</v>
      </c>
      <c r="P20" s="102">
        <f t="shared" si="3"/>
        <v>0</v>
      </c>
    </row>
    <row r="21" spans="1:16" ht="12" customHeight="1">
      <c r="A21" s="163" t="s">
        <v>22</v>
      </c>
      <c r="B21" s="164"/>
      <c r="C21" s="156">
        <f>C12</f>
        <v>0</v>
      </c>
      <c r="D21" s="156">
        <f>D12</f>
        <v>0</v>
      </c>
      <c r="E21" s="156">
        <f>E12</f>
        <v>0</v>
      </c>
      <c r="F21" s="156">
        <f>F12</f>
        <v>0</v>
      </c>
      <c r="G21" s="157" t="s">
        <v>19</v>
      </c>
      <c r="H21" s="21"/>
      <c r="I21" s="21"/>
      <c r="J21" s="103" t="str">
        <f t="shared" si="2"/>
        <v>Innbetalinger fra kredittsalg i</v>
      </c>
      <c r="K21" s="14">
        <f>B25</f>
        <v>0</v>
      </c>
      <c r="L21" s="11">
        <f t="shared" si="3"/>
        <v>0</v>
      </c>
      <c r="M21" s="11">
        <f t="shared" si="3"/>
        <v>0</v>
      </c>
      <c r="N21" s="11">
        <f t="shared" si="3"/>
        <v>0</v>
      </c>
      <c r="O21" s="11">
        <f t="shared" si="3"/>
        <v>0</v>
      </c>
      <c r="P21" s="102">
        <f t="shared" si="3"/>
        <v>0</v>
      </c>
    </row>
    <row r="22" spans="1:16" ht="12" customHeight="1">
      <c r="A22" s="165" t="str">
        <f>"Utestående per 1."&amp;G4</f>
        <v>Utestående per 1.0</v>
      </c>
      <c r="B22" s="29"/>
      <c r="C22" s="28">
        <f>ROUNDDOWN(IF($G$7&lt;=30,G6,G6*(60-$G$7)/30),H11)</f>
        <v>0</v>
      </c>
      <c r="D22" s="28">
        <f>ROUNDDOWN(IF(D21="",0,IF($G$7&gt;30,G6-C22)),H11)</f>
        <v>0</v>
      </c>
      <c r="E22" s="28"/>
      <c r="F22" s="28"/>
      <c r="G22" s="159">
        <f aca="true" t="shared" si="4" ref="G22:G27">SUM(C22:F22)</f>
        <v>0</v>
      </c>
      <c r="H22" s="21"/>
      <c r="I22" s="21"/>
      <c r="J22" s="103" t="str">
        <f t="shared" si="2"/>
        <v>Innbetalinger fra kredittsalg i</v>
      </c>
      <c r="K22" s="14">
        <f>B26</f>
        <v>0</v>
      </c>
      <c r="L22" s="11">
        <f t="shared" si="3"/>
        <v>0</v>
      </c>
      <c r="M22" s="11">
        <f t="shared" si="3"/>
        <v>0</v>
      </c>
      <c r="N22" s="11">
        <f t="shared" si="3"/>
        <v>0</v>
      </c>
      <c r="O22" s="11">
        <f t="shared" si="3"/>
        <v>0</v>
      </c>
      <c r="P22" s="102">
        <f t="shared" si="3"/>
        <v>0</v>
      </c>
    </row>
    <row r="23" spans="1:16" ht="12" customHeight="1" thickBot="1">
      <c r="A23" s="166" t="s">
        <v>23</v>
      </c>
      <c r="B23" s="30">
        <f>C12</f>
        <v>0</v>
      </c>
      <c r="C23" s="28">
        <f>ROUNDDOWN(IF($G$7&gt;30,0,C18*(1+mva)*(30-$G$7)/30),H11)</f>
        <v>0</v>
      </c>
      <c r="D23" s="28">
        <f>ROUNDDOWN(IF(D21="",0,IF($G$7&gt;30,IF($G$7&lt;60,IF(D18&gt;0,C18*(1+mva)*(60-$G$7)/60+C18*(1+mva)*(60-$G$7)/60,C18*(1+mva)*(60-$G$7)/30+D18*(1+mva)*(60-$G$7)/30)),C18*(1+mva)-C23)),H11)</f>
        <v>0</v>
      </c>
      <c r="E23" s="28">
        <f>ROUNDDOWN(IF(E21="",0,C18*(1+mva)-C23-D23),H11)</f>
        <v>0</v>
      </c>
      <c r="F23" s="28"/>
      <c r="G23" s="159">
        <f t="shared" si="4"/>
        <v>0</v>
      </c>
      <c r="H23" s="21"/>
      <c r="I23" s="21"/>
      <c r="J23" s="104" t="str">
        <f t="shared" si="2"/>
        <v>Innbetalinger fra kontantsalg </v>
      </c>
      <c r="K23" s="15"/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  <c r="P23" s="105">
        <f t="shared" si="3"/>
        <v>0</v>
      </c>
    </row>
    <row r="24" spans="1:16" ht="12" customHeight="1" thickBot="1">
      <c r="A24" s="158" t="s">
        <v>23</v>
      </c>
      <c r="B24" s="30">
        <f>D12</f>
        <v>0</v>
      </c>
      <c r="C24" s="28"/>
      <c r="D24" s="28">
        <f>ROUNDDOWN(IF(D21="",0,IF($G$7&gt;30,0,D18*(1+mva)*(30-$G$7)/30)),H11)</f>
        <v>0</v>
      </c>
      <c r="E24" s="28">
        <f>ROUNDDOWN(IF(E21="",0,IF($G$7&gt;30,IF($G$7&lt;60,IF(E18&gt;0,D18*(1+mva)*(60-$G$7)/60+D18*(1+mva)*(60-$G$7)/60,D18*(1+mva)*(60-$G$7)/30+E18*(1+mva)*(60-$G$7)/30)),D18*(1+mva)-D24)),H11)</f>
        <v>0</v>
      </c>
      <c r="F24" s="28">
        <f>ROUND(IF(F21="",0,D18*(1+mva)-D24-E24),H11)</f>
        <v>0</v>
      </c>
      <c r="G24" s="159">
        <f t="shared" si="4"/>
        <v>0</v>
      </c>
      <c r="H24" s="21"/>
      <c r="I24" s="21"/>
      <c r="J24" s="106" t="str">
        <f t="shared" si="2"/>
        <v>Sum innbetalinger</v>
      </c>
      <c r="K24" s="107"/>
      <c r="L24" s="108">
        <f t="shared" si="3"/>
        <v>0</v>
      </c>
      <c r="M24" s="108">
        <f t="shared" si="3"/>
        <v>0</v>
      </c>
      <c r="N24" s="108">
        <f t="shared" si="3"/>
        <v>0</v>
      </c>
      <c r="O24" s="108">
        <f t="shared" si="3"/>
        <v>0</v>
      </c>
      <c r="P24" s="109">
        <f t="shared" si="3"/>
        <v>0</v>
      </c>
    </row>
    <row r="25" spans="1:9" ht="12" customHeight="1">
      <c r="A25" s="158" t="s">
        <v>23</v>
      </c>
      <c r="B25" s="30">
        <f>E12</f>
        <v>0</v>
      </c>
      <c r="C25" s="28"/>
      <c r="D25" s="28"/>
      <c r="E25" s="28">
        <f>ROUNDDOWN(IF(E21="",0,IF($G$7&gt;30,0,E18*(1+mva)*(30-$G$7)/30)),H11)</f>
        <v>0</v>
      </c>
      <c r="F25" s="28">
        <f>ROUNDDOWN(IF(F21="",0,IF($G$7&gt;30,IF($G$7&lt;60,IF(F18&gt;0,E18*(1+mva)*(60-$G$7)/60+E18*(1+mva)*(60-$G$7)/60,E18*(1+mva)*(60-$G$7)/30+E18*(1+mva)*(60-$G$7)/30)),E18*(1+mva)-E25)),H11)</f>
        <v>0</v>
      </c>
      <c r="G25" s="159">
        <f t="shared" si="4"/>
        <v>0</v>
      </c>
      <c r="H25" s="21"/>
      <c r="I25" s="21"/>
    </row>
    <row r="26" spans="1:9" ht="12" customHeight="1">
      <c r="A26" s="158" t="s">
        <v>23</v>
      </c>
      <c r="B26" s="30">
        <f>F12</f>
        <v>0</v>
      </c>
      <c r="C26" s="28"/>
      <c r="D26" s="28"/>
      <c r="E26" s="28"/>
      <c r="F26" s="28">
        <f>ROUND(IF(F21="",0,IF($G$7&gt;30,0,F18*(1+mva)*(30-$G$7)/30)),H11)</f>
        <v>0</v>
      </c>
      <c r="G26" s="159">
        <f t="shared" si="4"/>
        <v>0</v>
      </c>
      <c r="H26" s="26"/>
      <c r="I26" s="21"/>
    </row>
    <row r="27" spans="1:9" ht="12" customHeight="1" thickBot="1">
      <c r="A27" s="160" t="str">
        <f>"Innbetalinger fra kontantsalg "&amp;IF(G10&gt;0,"ekskl. rabatt","")</f>
        <v>Innbetalinger fra kontantsalg </v>
      </c>
      <c r="B27" s="31"/>
      <c r="C27" s="32">
        <f>ROUNDDOWN(IF(C21="",0,C17*(1+mva)),$H$11)</f>
        <v>0</v>
      </c>
      <c r="D27" s="32">
        <f>ROUNDDOWN(IF(D21="",0,D17*(1+mva)),$H$11)</f>
        <v>0</v>
      </c>
      <c r="E27" s="32">
        <f>ROUNDDOWN(IF(E21="",0,E17*(1+mva)),$H$11)</f>
        <v>0</v>
      </c>
      <c r="F27" s="32">
        <f>ROUND(IF(F21="",0,F17*(1+mva)),$H$11)</f>
        <v>0</v>
      </c>
      <c r="G27" s="162">
        <f t="shared" si="4"/>
        <v>0</v>
      </c>
      <c r="H27" s="21"/>
      <c r="I27" s="21"/>
    </row>
    <row r="28" spans="1:9" ht="12" customHeight="1" thickBot="1">
      <c r="A28" s="167" t="s">
        <v>24</v>
      </c>
      <c r="B28" s="168"/>
      <c r="C28" s="169">
        <f>SUM(C22:C27)</f>
        <v>0</v>
      </c>
      <c r="D28" s="169">
        <f>SUM(D22:D27)</f>
        <v>0</v>
      </c>
      <c r="E28" s="169">
        <f>SUM(E22:E27)</f>
        <v>0</v>
      </c>
      <c r="F28" s="169">
        <f>SUM(F22:F27)</f>
        <v>0</v>
      </c>
      <c r="G28" s="170">
        <f>SUM(G22:G27)</f>
        <v>0</v>
      </c>
      <c r="H28" s="21"/>
      <c r="I28" s="21"/>
    </row>
    <row r="29" spans="1:9" ht="12.75">
      <c r="A29" s="21"/>
      <c r="B29" s="21"/>
      <c r="C29" s="21"/>
      <c r="D29" s="21"/>
      <c r="E29" s="21"/>
      <c r="F29" s="21"/>
      <c r="G29" s="21"/>
      <c r="H29" s="21"/>
      <c r="I29" s="21"/>
    </row>
    <row r="30" spans="1:9" ht="12.75">
      <c r="A30" s="21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2.75">
      <c r="A33" s="21"/>
      <c r="B33" s="21"/>
      <c r="C33" s="21"/>
      <c r="D33" s="21"/>
      <c r="E33" s="21"/>
      <c r="F33" s="21"/>
      <c r="G33" s="21"/>
      <c r="H33" s="21"/>
      <c r="I33" s="21"/>
    </row>
    <row r="34" spans="1:9" ht="12.75">
      <c r="A34" s="21"/>
      <c r="B34" s="21"/>
      <c r="C34" s="21"/>
      <c r="D34" s="21"/>
      <c r="E34" s="21"/>
      <c r="F34" s="21"/>
      <c r="G34" s="21"/>
      <c r="H34" s="21"/>
      <c r="I34" s="21"/>
    </row>
    <row r="35" spans="1:9" ht="12.75">
      <c r="A35" s="21"/>
      <c r="B35" s="21"/>
      <c r="C35" s="21"/>
      <c r="D35" s="21"/>
      <c r="E35" s="21"/>
      <c r="F35" s="21"/>
      <c r="G35" s="21"/>
      <c r="H35" s="21"/>
      <c r="I35" s="21"/>
    </row>
  </sheetData>
  <sheetProtection sheet="1" objects="1" scenarios="1"/>
  <printOptions/>
  <pageMargins left="0.49" right="0.39" top="0.984251969" bottom="0.984251969" header="0.5" footer="0.5"/>
  <pageSetup horizontalDpi="300" verticalDpi="300" orientation="portrait" paperSize="9"/>
  <headerFooter alignWithMargins="0">
    <oddHeader>&amp;RUtskriftsdato &amp;D</oddHeader>
    <oddFooter>&amp;LJohs Totland 19©98&amp;C&amp;F &amp;A&amp;RSide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AK35"/>
  <sheetViews>
    <sheetView showGridLines="0" workbookViewId="0" topLeftCell="A1">
      <pane ySplit="2" topLeftCell="BM3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25.00390625" style="2" customWidth="1"/>
    <col min="2" max="2" width="9.8515625" style="2" customWidth="1"/>
    <col min="3" max="7" width="10.8515625" style="2" customWidth="1"/>
    <col min="8" max="8" width="23.28125" style="2" customWidth="1"/>
    <col min="9" max="9" width="9.140625" style="2" customWidth="1"/>
    <col min="10" max="10" width="25.28125" style="2" customWidth="1"/>
    <col min="11" max="11" width="9.140625" style="2" customWidth="1"/>
    <col min="12" max="16" width="10.8515625" style="2" customWidth="1"/>
    <col min="17" max="16384" width="9.140625" style="2" customWidth="1"/>
  </cols>
  <sheetData>
    <row r="1" spans="1:37" ht="2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21.75" customHeight="1" thickBot="1">
      <c r="A2" s="51" t="str">
        <f>"INNKJØPSBUDSJETT "&amp;Grunndata!B5</f>
        <v>INNKJØPSBUDSJETT </v>
      </c>
      <c r="B2" s="51"/>
      <c r="C2" s="51"/>
      <c r="D2" s="51"/>
      <c r="E2" s="51"/>
      <c r="F2" s="51"/>
      <c r="G2" s="5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4.25" customHeight="1">
      <c r="A3" s="171"/>
      <c r="B3" s="136"/>
      <c r="C3" s="136"/>
      <c r="D3" s="136"/>
      <c r="E3" s="136"/>
      <c r="F3" s="137" t="s">
        <v>0</v>
      </c>
      <c r="G3" s="172">
        <f>Start</f>
        <v>0</v>
      </c>
      <c r="H3" s="21"/>
      <c r="I3" s="21"/>
      <c r="J3" s="54" t="str">
        <f>"Utbetalingsbudsjett for "&amp;Grunndata!B5&amp;"    Navn/oppgavenr.: "&amp;IF(G3=0,"",G3)</f>
        <v>Utbetalingsbudsjett for     Navn/oppgavenr.: </v>
      </c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</row>
    <row r="4" spans="1:9" ht="12" customHeight="1" thickBot="1">
      <c r="A4" s="139"/>
      <c r="B4" s="3"/>
      <c r="C4" s="3"/>
      <c r="D4" s="3"/>
      <c r="E4" s="3"/>
      <c r="F4" s="37" t="s">
        <v>25</v>
      </c>
      <c r="G4" s="140">
        <f>Grunndata!B6</f>
        <v>0</v>
      </c>
      <c r="H4" s="21"/>
      <c r="I4" s="21"/>
    </row>
    <row r="5" spans="1:12" ht="12" customHeight="1">
      <c r="A5" s="139"/>
      <c r="B5" s="3"/>
      <c r="C5" s="3"/>
      <c r="D5" s="3"/>
      <c r="E5" s="3"/>
      <c r="F5" s="37" t="s">
        <v>26</v>
      </c>
      <c r="G5" s="140">
        <f>Grunndata!B7</f>
        <v>0</v>
      </c>
      <c r="H5" s="21">
        <f>IF(G5&gt;4,"maksimum 4 måneder! ","")</f>
      </c>
      <c r="I5" s="21"/>
      <c r="J5" s="113" t="s">
        <v>27</v>
      </c>
      <c r="K5" s="114"/>
      <c r="L5" s="115"/>
    </row>
    <row r="6" spans="1:12" ht="12" customHeight="1">
      <c r="A6" s="139"/>
      <c r="B6" s="3"/>
      <c r="C6" s="3"/>
      <c r="D6" s="3"/>
      <c r="E6" s="3"/>
      <c r="F6" s="36" t="str">
        <f>"Leverandørgjeld per 1."&amp;IF(G4=0,"",G4)&amp;":"</f>
        <v>Leverandørgjeld per 1.:</v>
      </c>
      <c r="G6" s="140">
        <f>Grunndata!B15</f>
        <v>0</v>
      </c>
      <c r="H6" s="21"/>
      <c r="I6" s="21"/>
      <c r="J6" s="116" t="s">
        <v>13</v>
      </c>
      <c r="K6" s="34"/>
      <c r="L6" s="117">
        <f>G9</f>
        <v>0.25</v>
      </c>
    </row>
    <row r="7" spans="1:12" ht="12" customHeight="1">
      <c r="A7" s="139"/>
      <c r="B7" s="3"/>
      <c r="C7" s="3"/>
      <c r="D7" s="3"/>
      <c r="E7" s="5">
        <f>IF(G7&gt;60,"maksimum 60 dager! ","")</f>
      </c>
      <c r="F7" s="36" t="s">
        <v>14</v>
      </c>
      <c r="G7" s="141">
        <f>Grunndata!B16</f>
        <v>0</v>
      </c>
      <c r="H7" s="21"/>
      <c r="I7" s="21"/>
      <c r="J7" s="116">
        <f>IF(G8=0,"","Andel kontantkjøp")</f>
      </c>
      <c r="K7" s="34"/>
      <c r="L7" s="117">
        <f>IF(G8=0,"",G8)</f>
      </c>
    </row>
    <row r="8" spans="1:12" ht="12" customHeight="1">
      <c r="A8" s="139"/>
      <c r="B8" s="3"/>
      <c r="C8" s="3"/>
      <c r="D8" s="3"/>
      <c r="E8" s="3"/>
      <c r="F8" s="36" t="s">
        <v>10</v>
      </c>
      <c r="G8" s="142">
        <f>Grunndata!B17</f>
        <v>0</v>
      </c>
      <c r="H8" s="39">
        <f>IF(G7&gt;60,"maksimum 60 dager! ","")</f>
      </c>
      <c r="I8" s="21"/>
      <c r="J8" s="118" t="s">
        <v>28</v>
      </c>
      <c r="K8" s="34"/>
      <c r="L8" s="123">
        <f>G10</f>
        <v>0</v>
      </c>
    </row>
    <row r="9" spans="1:12" ht="12" customHeight="1" thickBot="1">
      <c r="A9" s="139"/>
      <c r="B9" s="3"/>
      <c r="C9" s="3"/>
      <c r="D9" s="3"/>
      <c r="E9" s="3"/>
      <c r="F9" s="36" t="s">
        <v>4</v>
      </c>
      <c r="G9" s="143">
        <f>mva</f>
        <v>0.25</v>
      </c>
      <c r="H9" s="21"/>
      <c r="I9" s="21"/>
      <c r="J9" s="119" t="s">
        <v>16</v>
      </c>
      <c r="K9" s="120"/>
      <c r="L9" s="124">
        <f>G7</f>
        <v>0</v>
      </c>
    </row>
    <row r="10" spans="1:9" ht="12" customHeight="1" thickBot="1">
      <c r="A10" s="139"/>
      <c r="B10" s="3"/>
      <c r="C10" s="3"/>
      <c r="D10" s="3"/>
      <c r="E10" s="3"/>
      <c r="F10" s="36" t="s">
        <v>11</v>
      </c>
      <c r="G10" s="144">
        <f>Grunndata!B18</f>
        <v>0</v>
      </c>
      <c r="H10" s="21"/>
      <c r="I10" s="21"/>
    </row>
    <row r="11" spans="1:16" ht="12" customHeight="1">
      <c r="A11" s="139"/>
      <c r="B11" s="3"/>
      <c r="C11" s="3"/>
      <c r="D11" s="3"/>
      <c r="E11" s="3"/>
      <c r="F11" s="36" t="s">
        <v>17</v>
      </c>
      <c r="G11" s="145" t="str">
        <f>IF(Grunndata!B9=0,"ingen",Grunndata!B9)</f>
        <v>ingen</v>
      </c>
      <c r="H11" s="52">
        <f>IF(G11=10,-1,IF(G11=100,-2,IF(G11=1000,-3,0)))</f>
        <v>0</v>
      </c>
      <c r="I11" s="21"/>
      <c r="J11" s="110" t="str">
        <f>A16</f>
        <v>Innkjøpsbudsjett</v>
      </c>
      <c r="K11" s="111"/>
      <c r="L11" s="7">
        <f>C16</f>
        <v>0</v>
      </c>
      <c r="M11" s="7">
        <f>D16</f>
        <v>0</v>
      </c>
      <c r="N11" s="7">
        <f>E16</f>
        <v>0</v>
      </c>
      <c r="O11" s="7">
        <f>F16</f>
        <v>0</v>
      </c>
      <c r="P11" s="7" t="str">
        <f>G16</f>
        <v>Sum</v>
      </c>
    </row>
    <row r="12" spans="1:16" ht="12" customHeight="1">
      <c r="A12" s="146" t="s">
        <v>18</v>
      </c>
      <c r="B12" s="8"/>
      <c r="C12" s="9">
        <f>IF($G$4=0,0,G4*30)</f>
        <v>0</v>
      </c>
      <c r="D12" s="9">
        <f>IF($G$4=0,0,IF($G$5&gt;1,C12+30,""))</f>
        <v>0</v>
      </c>
      <c r="E12" s="9">
        <f>IF($G$4=0,0,IF($G$5&gt;2,D12+30,""))</f>
        <v>0</v>
      </c>
      <c r="F12" s="9">
        <f>IF($G$4=0,0,IF($G$5&gt;3,E12+30,""))</f>
        <v>0</v>
      </c>
      <c r="G12" s="147" t="s">
        <v>19</v>
      </c>
      <c r="H12" s="21"/>
      <c r="I12" s="21"/>
      <c r="J12" s="125"/>
      <c r="K12" s="6"/>
      <c r="L12" s="132"/>
      <c r="M12" s="132"/>
      <c r="N12" s="132"/>
      <c r="O12" s="132"/>
      <c r="P12" s="133"/>
    </row>
    <row r="13" spans="1:16" ht="12" customHeight="1">
      <c r="A13" s="148" t="str">
        <f>IF(G8=0,"Kontantkjøp","")</f>
        <v>Kontantkjøp</v>
      </c>
      <c r="B13" s="8"/>
      <c r="C13" s="33"/>
      <c r="D13" s="33"/>
      <c r="E13" s="33"/>
      <c r="F13" s="33"/>
      <c r="G13" s="149">
        <f aca="true" t="shared" si="0" ref="G13:G19">SUM(C13:F13)</f>
        <v>0</v>
      </c>
      <c r="H13" s="21"/>
      <c r="I13" s="21"/>
      <c r="J13" s="103" t="str">
        <f>A17</f>
        <v>Kontantkjøp </v>
      </c>
      <c r="K13" s="6"/>
      <c r="L13" s="10">
        <f aca="true" t="shared" si="1" ref="L13:P15">C17</f>
        <v>0</v>
      </c>
      <c r="M13" s="10">
        <f t="shared" si="1"/>
        <v>0</v>
      </c>
      <c r="N13" s="10">
        <f t="shared" si="1"/>
        <v>0</v>
      </c>
      <c r="O13" s="10">
        <f t="shared" si="1"/>
        <v>0</v>
      </c>
      <c r="P13" s="127">
        <f t="shared" si="1"/>
        <v>0</v>
      </c>
    </row>
    <row r="14" spans="1:16" ht="12" customHeight="1" thickBot="1">
      <c r="A14" s="150" t="str">
        <f>IF(G8=0,"Kredittkjøp","Totalt kjøp")</f>
        <v>Kredittkjøp</v>
      </c>
      <c r="B14" s="151"/>
      <c r="C14" s="152"/>
      <c r="D14" s="152"/>
      <c r="E14" s="152"/>
      <c r="F14" s="152"/>
      <c r="G14" s="153">
        <f t="shared" si="0"/>
        <v>0</v>
      </c>
      <c r="H14" s="21"/>
      <c r="I14" s="21"/>
      <c r="J14" s="103" t="str">
        <f>A18</f>
        <v>Kjøp på kreditt ekskl. mva</v>
      </c>
      <c r="K14" s="6"/>
      <c r="L14" s="11">
        <f t="shared" si="1"/>
        <v>0</v>
      </c>
      <c r="M14" s="11">
        <f t="shared" si="1"/>
        <v>0</v>
      </c>
      <c r="N14" s="11">
        <f t="shared" si="1"/>
        <v>0</v>
      </c>
      <c r="O14" s="11">
        <f t="shared" si="1"/>
        <v>0</v>
      </c>
      <c r="P14" s="102">
        <f t="shared" si="1"/>
        <v>0</v>
      </c>
    </row>
    <row r="15" spans="1:16" ht="12" customHeight="1" thickBot="1">
      <c r="A15" s="22"/>
      <c r="B15" s="23"/>
      <c r="C15" s="24"/>
      <c r="D15" s="24"/>
      <c r="E15" s="24"/>
      <c r="F15" s="24"/>
      <c r="G15" s="20"/>
      <c r="H15" s="21"/>
      <c r="I15" s="21"/>
      <c r="J15" s="104" t="str">
        <f>A19</f>
        <v>Totalt kjøp </v>
      </c>
      <c r="K15" s="112"/>
      <c r="L15" s="16">
        <f t="shared" si="1"/>
        <v>0</v>
      </c>
      <c r="M15" s="16">
        <f t="shared" si="1"/>
        <v>0</v>
      </c>
      <c r="N15" s="16">
        <f t="shared" si="1"/>
        <v>0</v>
      </c>
      <c r="O15" s="16">
        <f t="shared" si="1"/>
        <v>0</v>
      </c>
      <c r="P15" s="105">
        <f t="shared" si="1"/>
        <v>0</v>
      </c>
    </row>
    <row r="16" spans="1:16" ht="12" customHeight="1">
      <c r="A16" s="154" t="s">
        <v>29</v>
      </c>
      <c r="B16" s="155"/>
      <c r="C16" s="156">
        <f>C12</f>
        <v>0</v>
      </c>
      <c r="D16" s="156">
        <f>D12</f>
        <v>0</v>
      </c>
      <c r="E16" s="156">
        <f>E12</f>
        <v>0</v>
      </c>
      <c r="F16" s="156">
        <f>F12</f>
        <v>0</v>
      </c>
      <c r="G16" s="157" t="str">
        <f>G12</f>
        <v>Sum</v>
      </c>
      <c r="H16" s="21"/>
      <c r="I16" s="21"/>
      <c r="J16" s="128"/>
      <c r="K16" s="129"/>
      <c r="L16" s="129"/>
      <c r="M16" s="129"/>
      <c r="N16" s="129"/>
      <c r="O16" s="129"/>
      <c r="P16" s="130"/>
    </row>
    <row r="17" spans="1:16" ht="12" customHeight="1">
      <c r="A17" s="158" t="str">
        <f>"Kontantkjøp "&amp;IF(G10&gt;0,"- "&amp;G10*100&amp;"% rabatt","")</f>
        <v>Kontantkjøp </v>
      </c>
      <c r="B17" s="27"/>
      <c r="C17" s="28">
        <f>ROUNDDOWN(C14*$G8*(1-lrabatt)+C13*(1-lrabatt),$H$11)</f>
        <v>0</v>
      </c>
      <c r="D17" s="28">
        <f>ROUNDDOWN(D14*$G8*(1-lrabatt)+D13*(1-lrabatt),$H$11)</f>
        <v>0</v>
      </c>
      <c r="E17" s="28">
        <f>ROUNDDOWN(E14*$G8*(1-lrabatt)+E13*(1-lrabatt),$H$11)</f>
        <v>0</v>
      </c>
      <c r="F17" s="28">
        <f>ROUNDDOWN(F14*$G8*(1-lrabatt)+F13*(1-lrabatt),$H$11)</f>
        <v>0</v>
      </c>
      <c r="G17" s="173">
        <f>SUM(C17:F17)</f>
        <v>0</v>
      </c>
      <c r="H17" s="21"/>
      <c r="I17" s="21"/>
      <c r="J17" s="131" t="str">
        <f aca="true" t="shared" si="2" ref="J17:J24">A21</f>
        <v>Utbetalingsbudsjett</v>
      </c>
      <c r="K17" s="12"/>
      <c r="L17" s="7">
        <f aca="true" t="shared" si="3" ref="L17:P24">C21</f>
        <v>0</v>
      </c>
      <c r="M17" s="7">
        <f t="shared" si="3"/>
        <v>0</v>
      </c>
      <c r="N17" s="7">
        <f t="shared" si="3"/>
        <v>0</v>
      </c>
      <c r="O17" s="7">
        <f t="shared" si="3"/>
        <v>0</v>
      </c>
      <c r="P17" s="126" t="str">
        <f t="shared" si="3"/>
        <v>Sum</v>
      </c>
    </row>
    <row r="18" spans="1:16" ht="12" customHeight="1">
      <c r="A18" s="158" t="s">
        <v>30</v>
      </c>
      <c r="B18" s="27"/>
      <c r="C18" s="28">
        <f>ROUNDDOWN(C14*(1-$G8),$H$11)</f>
        <v>0</v>
      </c>
      <c r="D18" s="28">
        <f>ROUNDDOWN(D14*(1-$G8),$H$11)</f>
        <v>0</v>
      </c>
      <c r="E18" s="28">
        <f>ROUNDDOWN(E14*(1-$G8),$H$11)</f>
        <v>0</v>
      </c>
      <c r="F18" s="28">
        <f>ROUNDDOWN(F14*(1-$G8),$H$11)</f>
        <v>0</v>
      </c>
      <c r="G18" s="159">
        <f t="shared" si="0"/>
        <v>0</v>
      </c>
      <c r="H18" s="21"/>
      <c r="I18" s="21"/>
      <c r="J18" s="101" t="str">
        <f t="shared" si="2"/>
        <v>Gjeld per 1.0</v>
      </c>
      <c r="K18" s="13"/>
      <c r="L18" s="11">
        <f t="shared" si="3"/>
        <v>0</v>
      </c>
      <c r="M18" s="11">
        <f t="shared" si="3"/>
        <v>0</v>
      </c>
      <c r="N18" s="11">
        <f t="shared" si="3"/>
        <v>0</v>
      </c>
      <c r="O18" s="11">
        <f t="shared" si="3"/>
        <v>0</v>
      </c>
      <c r="P18" s="102">
        <f t="shared" si="3"/>
        <v>0</v>
      </c>
    </row>
    <row r="19" spans="1:16" ht="12" customHeight="1" thickBot="1">
      <c r="A19" s="160" t="str">
        <f>"Totalt kjøp "&amp;IF(G10&gt;0,"ekskl. rabatt","")</f>
        <v>Totalt kjøp </v>
      </c>
      <c r="B19" s="161"/>
      <c r="C19" s="32">
        <f>SUM(C17:C18)</f>
        <v>0</v>
      </c>
      <c r="D19" s="32">
        <f>SUM(D17:D18)</f>
        <v>0</v>
      </c>
      <c r="E19" s="32">
        <f>SUM(E17:E18)</f>
        <v>0</v>
      </c>
      <c r="F19" s="32">
        <f>SUM(F17:F18)</f>
        <v>0</v>
      </c>
      <c r="G19" s="162">
        <f t="shared" si="0"/>
        <v>0</v>
      </c>
      <c r="H19" s="21"/>
      <c r="I19" s="21"/>
      <c r="J19" s="103" t="str">
        <f t="shared" si="2"/>
        <v>Utbetalinger kredittkjøp i</v>
      </c>
      <c r="K19" s="14">
        <f>B23</f>
        <v>0</v>
      </c>
      <c r="L19" s="11">
        <f t="shared" si="3"/>
        <v>0</v>
      </c>
      <c r="M19" s="11">
        <f t="shared" si="3"/>
        <v>0</v>
      </c>
      <c r="N19" s="11">
        <f t="shared" si="3"/>
        <v>0</v>
      </c>
      <c r="O19" s="11">
        <f t="shared" si="3"/>
        <v>0</v>
      </c>
      <c r="P19" s="102">
        <f t="shared" si="3"/>
        <v>0</v>
      </c>
    </row>
    <row r="20" spans="1:16" ht="12" customHeight="1" thickBot="1">
      <c r="A20" s="25"/>
      <c r="B20" s="25"/>
      <c r="C20" s="25"/>
      <c r="D20" s="25"/>
      <c r="E20" s="25"/>
      <c r="F20" s="25"/>
      <c r="G20" s="25"/>
      <c r="H20" s="21"/>
      <c r="I20" s="21"/>
      <c r="J20" s="103" t="str">
        <f t="shared" si="2"/>
        <v>Utbetalinger kredittkjøp i</v>
      </c>
      <c r="K20" s="14">
        <f>B24</f>
        <v>0</v>
      </c>
      <c r="L20" s="11">
        <f t="shared" si="3"/>
        <v>0</v>
      </c>
      <c r="M20" s="11">
        <f t="shared" si="3"/>
        <v>0</v>
      </c>
      <c r="N20" s="11">
        <f t="shared" si="3"/>
        <v>0</v>
      </c>
      <c r="O20" s="11">
        <f t="shared" si="3"/>
        <v>0</v>
      </c>
      <c r="P20" s="102">
        <f t="shared" si="3"/>
        <v>0</v>
      </c>
    </row>
    <row r="21" spans="1:16" ht="12" customHeight="1">
      <c r="A21" s="163" t="s">
        <v>31</v>
      </c>
      <c r="B21" s="164"/>
      <c r="C21" s="156">
        <f>C12</f>
        <v>0</v>
      </c>
      <c r="D21" s="156">
        <f>D12</f>
        <v>0</v>
      </c>
      <c r="E21" s="156">
        <f>E12</f>
        <v>0</v>
      </c>
      <c r="F21" s="156">
        <f>F12</f>
        <v>0</v>
      </c>
      <c r="G21" s="157" t="s">
        <v>19</v>
      </c>
      <c r="H21" s="21"/>
      <c r="I21" s="21"/>
      <c r="J21" s="103" t="str">
        <f t="shared" si="2"/>
        <v>Utbetalinger kredittkjøp i</v>
      </c>
      <c r="K21" s="14">
        <f>B25</f>
        <v>0</v>
      </c>
      <c r="L21" s="11">
        <f t="shared" si="3"/>
        <v>0</v>
      </c>
      <c r="M21" s="11">
        <f t="shared" si="3"/>
        <v>0</v>
      </c>
      <c r="N21" s="11">
        <f t="shared" si="3"/>
        <v>0</v>
      </c>
      <c r="O21" s="11">
        <f t="shared" si="3"/>
        <v>0</v>
      </c>
      <c r="P21" s="102">
        <f t="shared" si="3"/>
        <v>0</v>
      </c>
    </row>
    <row r="22" spans="1:16" ht="12" customHeight="1">
      <c r="A22" s="165" t="str">
        <f>"Gjeld per 1."&amp;G4</f>
        <v>Gjeld per 1.0</v>
      </c>
      <c r="B22" s="29"/>
      <c r="C22" s="28">
        <f>ROUNDDOWN(IF($G$7&lt;=30,G6,G6*(60-$G$7)/30),H11)</f>
        <v>0</v>
      </c>
      <c r="D22" s="28">
        <f>ROUNDDOWN(IF(D21="",0,IF($G$7&gt;30,G6-C22)),H11)</f>
        <v>0</v>
      </c>
      <c r="E22" s="28"/>
      <c r="F22" s="28"/>
      <c r="G22" s="159">
        <f aca="true" t="shared" si="4" ref="G22:G27">SUM(C22:F22)</f>
        <v>0</v>
      </c>
      <c r="H22" s="21"/>
      <c r="I22" s="21"/>
      <c r="J22" s="103" t="str">
        <f t="shared" si="2"/>
        <v>Utbetalinger kredittkjøp i</v>
      </c>
      <c r="K22" s="14">
        <f>B26</f>
        <v>0</v>
      </c>
      <c r="L22" s="11">
        <f t="shared" si="3"/>
        <v>0</v>
      </c>
      <c r="M22" s="11">
        <f t="shared" si="3"/>
        <v>0</v>
      </c>
      <c r="N22" s="11">
        <f t="shared" si="3"/>
        <v>0</v>
      </c>
      <c r="O22" s="11">
        <f t="shared" si="3"/>
        <v>0</v>
      </c>
      <c r="P22" s="102">
        <f t="shared" si="3"/>
        <v>0</v>
      </c>
    </row>
    <row r="23" spans="1:16" ht="12" customHeight="1" thickBot="1">
      <c r="A23" s="174" t="s">
        <v>32</v>
      </c>
      <c r="B23" s="30">
        <f>C12</f>
        <v>0</v>
      </c>
      <c r="C23" s="28">
        <f>ROUNDDOWN(IF($G$7&gt;30,0,C18*(1+mva)*(30-$G$7)/30),H11)</f>
        <v>0</v>
      </c>
      <c r="D23" s="28">
        <f>ROUNDDOWN(IF(D21="",0,IF($G$7&gt;30,IF($G$7&lt;60,IF(D18&gt;0,C18*(1+mva)*(60-$G$7)/60+C18*(1+mva)*(60-$G$7)/60,C18*(1+mva)*(60-$G$7)/30+D18*(1+mva)*(60-$G$7)/30)),C18*(1+mva)-C23)),H11)</f>
        <v>0</v>
      </c>
      <c r="E23" s="28">
        <f>ROUNDDOWN(IF(E21="",0,C18*(1+mva)-C23-D23),H11)</f>
        <v>0</v>
      </c>
      <c r="F23" s="28"/>
      <c r="G23" s="159">
        <f t="shared" si="4"/>
        <v>0</v>
      </c>
      <c r="H23" s="21"/>
      <c r="I23" s="21"/>
      <c r="J23" s="104" t="str">
        <f t="shared" si="2"/>
        <v>Utbetalinger kontantkjøp </v>
      </c>
      <c r="K23" s="15"/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  <c r="P23" s="105">
        <f t="shared" si="3"/>
        <v>0</v>
      </c>
    </row>
    <row r="24" spans="1:16" ht="12" customHeight="1" thickBot="1">
      <c r="A24" s="158" t="s">
        <v>32</v>
      </c>
      <c r="B24" s="30">
        <f>D12</f>
        <v>0</v>
      </c>
      <c r="C24" s="28"/>
      <c r="D24" s="28">
        <f>ROUNDDOWN(IF(D21="",0,IF($G$7&gt;30,0,D18*(1+mva)*(30-$G$7)/30)),H11)</f>
        <v>0</v>
      </c>
      <c r="E24" s="28">
        <f>ROUNDDOWN(IF(E21="",0,IF($G$7&gt;30,IF($G$7&lt;60,IF(E18&gt;0,D18*(1+mva)*(60-$G$7)/60+D18*(1+mva)*(60-$G$7)/60,D18*(1+mva)*(60-$G$7)/30+E18*(1+mva)*(60-$G$7)/30)),D18*(1+mva)-D24)),H11)</f>
        <v>0</v>
      </c>
      <c r="F24" s="28">
        <f>ROUNDDOWN(IF(F21="",0,D18*(1+mva)-D24-E24),H11)</f>
        <v>0</v>
      </c>
      <c r="G24" s="159">
        <f t="shared" si="4"/>
        <v>0</v>
      </c>
      <c r="H24" s="21"/>
      <c r="I24" s="21"/>
      <c r="J24" s="106" t="str">
        <f t="shared" si="2"/>
        <v>Sum utbetalinger</v>
      </c>
      <c r="K24" s="107"/>
      <c r="L24" s="108">
        <f t="shared" si="3"/>
        <v>0</v>
      </c>
      <c r="M24" s="108">
        <f t="shared" si="3"/>
        <v>0</v>
      </c>
      <c r="N24" s="108">
        <f t="shared" si="3"/>
        <v>0</v>
      </c>
      <c r="O24" s="108">
        <f t="shared" si="3"/>
        <v>0</v>
      </c>
      <c r="P24" s="109">
        <f t="shared" si="3"/>
        <v>0</v>
      </c>
    </row>
    <row r="25" spans="1:9" ht="12" customHeight="1">
      <c r="A25" s="158" t="s">
        <v>32</v>
      </c>
      <c r="B25" s="30">
        <f>E12</f>
        <v>0</v>
      </c>
      <c r="C25" s="28"/>
      <c r="D25" s="28"/>
      <c r="E25" s="28">
        <f>ROUNDDOWN(IF(E21="",0,IF($G$7&gt;30,0,E18*(1+mva)*(30-$G$7)/30)),H11)</f>
        <v>0</v>
      </c>
      <c r="F25" s="28">
        <f>ROUND(IF(F21="",0,IF($G$7&gt;=30,IF($G$7&lt;60,IF(F18&gt;0,E18*(1+mva)*(60-$G$7)/60+E18*(1+mva)*(60-$G$7)/60,E18*(1+mva)*(60-$G$7)/30+E18*(1+mva)*(60-$G$7)/30)),E18*(1+mva)-E25)),H11)</f>
        <v>0</v>
      </c>
      <c r="G25" s="159">
        <f t="shared" si="4"/>
        <v>0</v>
      </c>
      <c r="H25" s="21"/>
      <c r="I25" s="21"/>
    </row>
    <row r="26" spans="1:9" ht="12" customHeight="1">
      <c r="A26" s="158" t="s">
        <v>32</v>
      </c>
      <c r="B26" s="30">
        <f>F12</f>
        <v>0</v>
      </c>
      <c r="C26" s="28"/>
      <c r="D26" s="28"/>
      <c r="E26" s="28"/>
      <c r="F26" s="28">
        <f>ROUNDDOWN(IF(F21="",0,IF($G$7&gt;30,0,F18*(1+mva)*(30-$G$7)/30)),H11)</f>
        <v>0</v>
      </c>
      <c r="G26" s="159">
        <f t="shared" si="4"/>
        <v>0</v>
      </c>
      <c r="H26" s="26"/>
      <c r="I26" s="21"/>
    </row>
    <row r="27" spans="1:9" ht="12" customHeight="1" thickBot="1">
      <c r="A27" s="160" t="str">
        <f>"Utbetalinger kontantkjøp "&amp;IF(G10&gt;0,"ekskl. rabatt","")</f>
        <v>Utbetalinger kontantkjøp </v>
      </c>
      <c r="B27" s="31"/>
      <c r="C27" s="32">
        <f>ROUNDDOWN(IF(C21="",0,C17*(1+mva)),$H$11)</f>
        <v>0</v>
      </c>
      <c r="D27" s="32">
        <f>ROUNDDOWN(IF(D21="",0,D17*(1+mva)),$H$11)</f>
        <v>0</v>
      </c>
      <c r="E27" s="32">
        <f>ROUNDDOWN(IF(E21="",0,E17*(1+mva)),$H$11)</f>
        <v>0</v>
      </c>
      <c r="F27" s="32">
        <f>ROUNDDOWN(IF(F21="",0,F17*(1+mva)),$H$11)</f>
        <v>0</v>
      </c>
      <c r="G27" s="162">
        <f t="shared" si="4"/>
        <v>0</v>
      </c>
      <c r="H27" s="21"/>
      <c r="I27" s="21"/>
    </row>
    <row r="28" spans="1:9" ht="12" customHeight="1" thickBot="1">
      <c r="A28" s="167" t="s">
        <v>33</v>
      </c>
      <c r="B28" s="168"/>
      <c r="C28" s="169">
        <f>SUM(C22:C27)</f>
        <v>0</v>
      </c>
      <c r="D28" s="169">
        <f>SUM(D22:D27)</f>
        <v>0</v>
      </c>
      <c r="E28" s="169">
        <f>SUM(E22:E27)</f>
        <v>0</v>
      </c>
      <c r="F28" s="169">
        <f>SUM(F22:F27)</f>
        <v>0</v>
      </c>
      <c r="G28" s="170">
        <f>SUM(G22:G27)</f>
        <v>0</v>
      </c>
      <c r="H28" s="21"/>
      <c r="I28" s="21"/>
    </row>
    <row r="29" spans="1:9" ht="12.75">
      <c r="A29" s="21"/>
      <c r="B29" s="21"/>
      <c r="C29" s="21"/>
      <c r="D29" s="21"/>
      <c r="E29" s="21"/>
      <c r="F29" s="21"/>
      <c r="G29" s="21"/>
      <c r="H29" s="21"/>
      <c r="I29" s="21"/>
    </row>
    <row r="30" spans="1:9" ht="12.75">
      <c r="A30" s="21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2.75">
      <c r="A33" s="21"/>
      <c r="B33" s="21"/>
      <c r="C33" s="21"/>
      <c r="D33" s="21"/>
      <c r="E33" s="21"/>
      <c r="F33" s="21"/>
      <c r="G33" s="21"/>
      <c r="H33" s="21"/>
      <c r="I33" s="21"/>
    </row>
    <row r="34" spans="1:9" ht="12.75">
      <c r="A34" s="21"/>
      <c r="B34" s="21"/>
      <c r="C34" s="21"/>
      <c r="D34" s="21"/>
      <c r="E34" s="21"/>
      <c r="F34" s="21"/>
      <c r="G34" s="21"/>
      <c r="H34" s="21"/>
      <c r="I34" s="21"/>
    </row>
    <row r="35" spans="1:9" ht="12.75">
      <c r="A35" s="21"/>
      <c r="B35" s="21"/>
      <c r="C35" s="21"/>
      <c r="D35" s="21"/>
      <c r="E35" s="21"/>
      <c r="F35" s="21"/>
      <c r="G35" s="21"/>
      <c r="H35" s="21"/>
      <c r="I35" s="21"/>
    </row>
  </sheetData>
  <sheetProtection sheet="1" objects="1" scenarios="1"/>
  <printOptions/>
  <pageMargins left="0.55" right="0.44" top="0.984251969" bottom="0.984251969" header="0.5" footer="0.5"/>
  <pageSetup horizontalDpi="300" verticalDpi="300" orientation="portrait" paperSize="9"/>
  <headerFooter alignWithMargins="0">
    <oddHeader>&amp;RUtskriftsdato &amp;D</oddHeader>
    <oddFooter>&amp;LJohs Totland 19©98&amp;C&amp;F &amp;A&amp;RSide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1:AA57"/>
  <sheetViews>
    <sheetView showGridLines="0" workbookViewId="0" topLeftCell="A1">
      <pane ySplit="2" topLeftCell="BM4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39.00390625" style="4" customWidth="1"/>
    <col min="2" max="6" width="11.00390625" style="4" customWidth="1"/>
    <col min="7" max="7" width="9.140625" style="4" customWidth="1"/>
    <col min="8" max="8" width="21.140625" style="4" customWidth="1"/>
    <col min="9" max="9" width="9.140625" style="4" customWidth="1"/>
    <col min="10" max="10" width="41.28125" style="4" customWidth="1"/>
    <col min="11" max="15" width="11.00390625" style="4" customWidth="1"/>
    <col min="16" max="16384" width="9.140625" style="4" customWidth="1"/>
  </cols>
  <sheetData>
    <row r="1" spans="1:27" ht="27" customHeight="1">
      <c r="A1" s="1"/>
      <c r="B1" s="1"/>
      <c r="C1" s="1"/>
      <c r="D1" s="1"/>
      <c r="E1" s="1"/>
      <c r="F1" s="1"/>
      <c r="G1" s="1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27" ht="21.75" customHeight="1" thickBot="1">
      <c r="A2" s="51" t="str">
        <f>"RESULTATBUDSJETT "&amp;Grunndata!B5</f>
        <v>RESULTATBUDSJETT </v>
      </c>
      <c r="B2" s="51"/>
      <c r="C2" s="51"/>
      <c r="D2" s="51"/>
      <c r="E2" s="51"/>
      <c r="F2" s="51"/>
      <c r="G2" s="1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spans="1:27" ht="12" customHeight="1">
      <c r="A3" s="175"/>
      <c r="B3" s="136"/>
      <c r="C3" s="136"/>
      <c r="D3" s="137" t="s">
        <v>0</v>
      </c>
      <c r="E3" s="176">
        <f>Start</f>
        <v>0</v>
      </c>
      <c r="F3" s="177"/>
      <c r="G3" s="44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</row>
    <row r="4" spans="1:9" ht="12.75">
      <c r="A4" s="178"/>
      <c r="B4" s="3"/>
      <c r="C4" s="3"/>
      <c r="D4" s="37" t="s">
        <v>34</v>
      </c>
      <c r="E4" s="79">
        <f>Grunndata!B6</f>
        <v>0</v>
      </c>
      <c r="F4" s="179"/>
      <c r="G4" s="25"/>
      <c r="H4" s="25"/>
      <c r="I4" s="25"/>
    </row>
    <row r="5" spans="1:10" ht="15" thickBot="1">
      <c r="A5" s="180"/>
      <c r="B5" s="181"/>
      <c r="C5" s="181"/>
      <c r="D5" s="182" t="s">
        <v>55</v>
      </c>
      <c r="E5" s="183">
        <f>Grunndata!B7</f>
        <v>0</v>
      </c>
      <c r="F5" s="184"/>
      <c r="G5" s="25"/>
      <c r="H5" s="25"/>
      <c r="I5" s="25"/>
      <c r="J5" s="54" t="str">
        <f>"Resultatbudsjett for "&amp;Grunndata!B5&amp;"    Navn/oppgavenr.: "&amp;IF(E3=0,"",E3)</f>
        <v>Resultatbudsjett for     Navn/oppgavenr.: </v>
      </c>
    </row>
    <row r="6" spans="1:9" ht="6" customHeight="1">
      <c r="A6" s="25"/>
      <c r="B6" s="25"/>
      <c r="C6" s="25"/>
      <c r="D6" s="25"/>
      <c r="E6" s="25"/>
      <c r="F6" s="25"/>
      <c r="G6" s="25"/>
      <c r="H6" s="25"/>
      <c r="I6" s="25"/>
    </row>
    <row r="7" spans="1:9" ht="6" customHeight="1" thickBot="1">
      <c r="A7" s="25"/>
      <c r="B7" s="25"/>
      <c r="C7" s="25"/>
      <c r="D7" s="25"/>
      <c r="E7" s="25"/>
      <c r="F7" s="25"/>
      <c r="G7" s="25"/>
      <c r="H7" s="25"/>
      <c r="I7" s="25"/>
    </row>
    <row r="8" spans="1:16" ht="14.25">
      <c r="A8" s="185" t="s">
        <v>56</v>
      </c>
      <c r="B8" s="186">
        <f>IF($E$4=0,0,E4*30)</f>
        <v>0</v>
      </c>
      <c r="C8" s="186">
        <f>IF($E$4=0,0,IF($E$5&gt;1,B8+30,""))</f>
        <v>0</v>
      </c>
      <c r="D8" s="186">
        <f>IF($E$4=0,0,IF($E$5&gt;2,C8+30,""))</f>
        <v>0</v>
      </c>
      <c r="E8" s="186">
        <f>IF($E$4=0,0,IF($E$5&gt;3,D8+30,""))</f>
        <v>0</v>
      </c>
      <c r="F8" s="187" t="s">
        <v>19</v>
      </c>
      <c r="G8" s="25"/>
      <c r="H8" s="25"/>
      <c r="I8" s="25"/>
      <c r="J8" s="80" t="str">
        <f aca="true" t="shared" si="0" ref="J8:O8">A8</f>
        <v>RESULTATBUDSJETT</v>
      </c>
      <c r="K8" s="81">
        <f t="shared" si="0"/>
        <v>0</v>
      </c>
      <c r="L8" s="81">
        <f t="shared" si="0"/>
        <v>0</v>
      </c>
      <c r="M8" s="81">
        <f t="shared" si="0"/>
        <v>0</v>
      </c>
      <c r="N8" s="81">
        <f t="shared" si="0"/>
        <v>0</v>
      </c>
      <c r="O8" s="82" t="str">
        <f t="shared" si="0"/>
        <v>Sum</v>
      </c>
      <c r="P8" s="83"/>
    </row>
    <row r="9" spans="1:16" ht="12.75">
      <c r="A9" s="188" t="s">
        <v>57</v>
      </c>
      <c r="B9" s="84"/>
      <c r="C9" s="23"/>
      <c r="D9" s="85"/>
      <c r="E9" s="85"/>
      <c r="F9" s="189"/>
      <c r="G9" s="25"/>
      <c r="H9" s="25"/>
      <c r="I9" s="25"/>
      <c r="J9" s="86" t="str">
        <f aca="true" t="shared" si="1" ref="J9:J33">A9</f>
        <v>Driftsinntekter</v>
      </c>
      <c r="K9" s="87"/>
      <c r="L9" s="87"/>
      <c r="M9" s="87"/>
      <c r="N9" s="87"/>
      <c r="O9" s="87"/>
      <c r="P9" s="83"/>
    </row>
    <row r="10" spans="1:16" ht="12.75">
      <c r="A10" s="190" t="s">
        <v>58</v>
      </c>
      <c r="B10" s="75">
        <f>'Salgs- og innbetalingsbudsjett'!C19</f>
        <v>0</v>
      </c>
      <c r="C10" s="75">
        <f>'Salgs- og innbetalingsbudsjett'!D19</f>
        <v>0</v>
      </c>
      <c r="D10" s="75">
        <f>'Salgs- og innbetalingsbudsjett'!E19</f>
        <v>0</v>
      </c>
      <c r="E10" s="75">
        <f>'Salgs- og innbetalingsbudsjett'!F19</f>
        <v>0</v>
      </c>
      <c r="F10" s="191">
        <f>SUM(B10:E10)</f>
        <v>0</v>
      </c>
      <c r="G10" s="25"/>
      <c r="H10" s="25"/>
      <c r="I10" s="25"/>
      <c r="J10" s="88" t="str">
        <f t="shared" si="1"/>
        <v>Salgsinntekt</v>
      </c>
      <c r="K10" s="89">
        <f>B10</f>
        <v>0</v>
      </c>
      <c r="L10" s="89">
        <f aca="true" t="shared" si="2" ref="L10:L34">C10</f>
        <v>0</v>
      </c>
      <c r="M10" s="89">
        <f aca="true" t="shared" si="3" ref="M10:M34">D10</f>
        <v>0</v>
      </c>
      <c r="N10" s="89">
        <f aca="true" t="shared" si="4" ref="N10:N34">E10</f>
        <v>0</v>
      </c>
      <c r="O10" s="89">
        <f aca="true" t="shared" si="5" ref="O10:O34">F10</f>
        <v>0</v>
      </c>
      <c r="P10" s="83"/>
    </row>
    <row r="11" spans="1:15" ht="12.75">
      <c r="A11" s="192" t="s">
        <v>59</v>
      </c>
      <c r="B11" s="40"/>
      <c r="C11" s="41"/>
      <c r="D11" s="40"/>
      <c r="E11" s="40"/>
      <c r="F11" s="191">
        <f>SUM(B11:E11)</f>
        <v>0</v>
      </c>
      <c r="G11" s="25"/>
      <c r="H11" s="25"/>
      <c r="I11" s="25"/>
      <c r="J11" s="90" t="str">
        <f t="shared" si="1"/>
        <v>Annen driftsinntekt</v>
      </c>
      <c r="K11" s="91">
        <f aca="true" t="shared" si="6" ref="K11:K34">B11</f>
        <v>0</v>
      </c>
      <c r="L11" s="91">
        <f t="shared" si="2"/>
        <v>0</v>
      </c>
      <c r="M11" s="91">
        <f t="shared" si="3"/>
        <v>0</v>
      </c>
      <c r="N11" s="91">
        <f t="shared" si="4"/>
        <v>0</v>
      </c>
      <c r="O11" s="91">
        <f t="shared" si="5"/>
        <v>0</v>
      </c>
    </row>
    <row r="12" spans="1:15" ht="12.75">
      <c r="A12" s="193" t="s">
        <v>60</v>
      </c>
      <c r="B12" s="18">
        <f>SUM(B10:B11)</f>
        <v>0</v>
      </c>
      <c r="C12" s="18">
        <f>SUM(C10:C11)</f>
        <v>0</v>
      </c>
      <c r="D12" s="18">
        <f>SUM(D10:D11)</f>
        <v>0</v>
      </c>
      <c r="E12" s="18">
        <f>SUM(E10:E11)</f>
        <v>0</v>
      </c>
      <c r="F12" s="194">
        <f>SUM(F10:F11)</f>
        <v>0</v>
      </c>
      <c r="G12" s="25"/>
      <c r="H12" s="25"/>
      <c r="I12" s="25"/>
      <c r="J12" s="90" t="str">
        <f t="shared" si="1"/>
        <v>Sum driftsinntekter</v>
      </c>
      <c r="K12" s="91">
        <f t="shared" si="6"/>
        <v>0</v>
      </c>
      <c r="L12" s="91">
        <f t="shared" si="2"/>
        <v>0</v>
      </c>
      <c r="M12" s="91">
        <f t="shared" si="3"/>
        <v>0</v>
      </c>
      <c r="N12" s="91">
        <f t="shared" si="4"/>
        <v>0</v>
      </c>
      <c r="O12" s="91">
        <f t="shared" si="5"/>
        <v>0</v>
      </c>
    </row>
    <row r="13" spans="1:15" ht="12.75">
      <c r="A13" s="195" t="s">
        <v>61</v>
      </c>
      <c r="B13" s="19"/>
      <c r="C13" s="20"/>
      <c r="D13" s="17"/>
      <c r="E13" s="17"/>
      <c r="F13" s="191"/>
      <c r="G13" s="25"/>
      <c r="H13" s="25"/>
      <c r="I13" s="25"/>
      <c r="J13" s="86" t="str">
        <f t="shared" si="1"/>
        <v>Driftskostnader</v>
      </c>
      <c r="K13" s="89">
        <f t="shared" si="6"/>
        <v>0</v>
      </c>
      <c r="L13" s="89">
        <f t="shared" si="2"/>
        <v>0</v>
      </c>
      <c r="M13" s="89">
        <f t="shared" si="3"/>
        <v>0</v>
      </c>
      <c r="N13" s="89">
        <f t="shared" si="4"/>
        <v>0</v>
      </c>
      <c r="O13" s="89">
        <f t="shared" si="5"/>
        <v>0</v>
      </c>
    </row>
    <row r="14" spans="1:15" ht="12.75">
      <c r="A14" s="190" t="s">
        <v>62</v>
      </c>
      <c r="B14" s="75">
        <f>'Varekjøp og utbetalingsbudsjett'!C19</f>
        <v>0</v>
      </c>
      <c r="C14" s="75">
        <f>'Varekjøp og utbetalingsbudsjett'!D19</f>
        <v>0</v>
      </c>
      <c r="D14" s="75">
        <f>'Varekjøp og utbetalingsbudsjett'!E19</f>
        <v>0</v>
      </c>
      <c r="E14" s="75">
        <f>'Varekjøp og utbetalingsbudsjett'!F19</f>
        <v>0</v>
      </c>
      <c r="F14" s="191">
        <f aca="true" t="shared" si="7" ref="F14:F25">SUM(B14:E14)</f>
        <v>0</v>
      </c>
      <c r="G14" s="25"/>
      <c r="H14" s="25"/>
      <c r="I14" s="25"/>
      <c r="J14" s="88" t="str">
        <f t="shared" si="1"/>
        <v>Varekostnad</v>
      </c>
      <c r="K14" s="89">
        <f t="shared" si="6"/>
        <v>0</v>
      </c>
      <c r="L14" s="89">
        <f t="shared" si="2"/>
        <v>0</v>
      </c>
      <c r="M14" s="89">
        <f t="shared" si="3"/>
        <v>0</v>
      </c>
      <c r="N14" s="89">
        <f t="shared" si="4"/>
        <v>0</v>
      </c>
      <c r="O14" s="89">
        <f t="shared" si="5"/>
        <v>0</v>
      </c>
    </row>
    <row r="15" spans="1:15" ht="12.75">
      <c r="A15" s="190" t="s">
        <v>63</v>
      </c>
      <c r="B15" s="40"/>
      <c r="C15" s="41"/>
      <c r="D15" s="40"/>
      <c r="E15" s="40"/>
      <c r="F15" s="191">
        <f t="shared" si="7"/>
        <v>0</v>
      </c>
      <c r="G15" s="25"/>
      <c r="H15" s="25"/>
      <c r="I15" s="25"/>
      <c r="J15" s="88" t="str">
        <f t="shared" si="1"/>
        <v>Beholdningsendring Via og Fv</v>
      </c>
      <c r="K15" s="89">
        <f t="shared" si="6"/>
        <v>0</v>
      </c>
      <c r="L15" s="89">
        <f t="shared" si="2"/>
        <v>0</v>
      </c>
      <c r="M15" s="89">
        <f t="shared" si="3"/>
        <v>0</v>
      </c>
      <c r="N15" s="89">
        <f t="shared" si="4"/>
        <v>0</v>
      </c>
      <c r="O15" s="89">
        <f t="shared" si="5"/>
        <v>0</v>
      </c>
    </row>
    <row r="16" spans="1:15" ht="12.75">
      <c r="A16" s="190" t="s">
        <v>64</v>
      </c>
      <c r="B16" s="40"/>
      <c r="C16" s="40"/>
      <c r="D16" s="40"/>
      <c r="E16" s="40"/>
      <c r="F16" s="191">
        <f t="shared" si="7"/>
        <v>0</v>
      </c>
      <c r="G16" s="25"/>
      <c r="H16" s="25"/>
      <c r="I16" s="25"/>
      <c r="J16" s="88" t="str">
        <f t="shared" si="1"/>
        <v>Lønnskostnad</v>
      </c>
      <c r="K16" s="89">
        <f t="shared" si="6"/>
        <v>0</v>
      </c>
      <c r="L16" s="89">
        <f t="shared" si="2"/>
        <v>0</v>
      </c>
      <c r="M16" s="89">
        <f t="shared" si="3"/>
        <v>0</v>
      </c>
      <c r="N16" s="89">
        <f t="shared" si="4"/>
        <v>0</v>
      </c>
      <c r="O16" s="89">
        <f t="shared" si="5"/>
        <v>0</v>
      </c>
    </row>
    <row r="17" spans="1:15" ht="12.75">
      <c r="A17" s="190" t="s">
        <v>65</v>
      </c>
      <c r="B17" s="40"/>
      <c r="C17" s="40"/>
      <c r="D17" s="40"/>
      <c r="E17" s="40"/>
      <c r="F17" s="191">
        <f t="shared" si="7"/>
        <v>0</v>
      </c>
      <c r="G17" s="231">
        <f>IF(F17&gt;0,IF(SUM(F18:F20)&gt;0,"Du må enten skrive inn sosiale kostnader som en samlepost, eller la linje 17 stå tom og skrive inn feriepenger, arb.g.avg og andre pers.kostn. separat",""),"")</f>
      </c>
      <c r="H17" s="231"/>
      <c r="I17" s="25"/>
      <c r="J17" s="88" t="str">
        <f t="shared" si="1"/>
        <v>Sosiale kostnader</v>
      </c>
      <c r="K17" s="89">
        <f t="shared" si="6"/>
        <v>0</v>
      </c>
      <c r="L17" s="89">
        <f t="shared" si="2"/>
        <v>0</v>
      </c>
      <c r="M17" s="89">
        <f t="shared" si="3"/>
        <v>0</v>
      </c>
      <c r="N17" s="89">
        <f t="shared" si="4"/>
        <v>0</v>
      </c>
      <c r="O17" s="89">
        <f t="shared" si="5"/>
        <v>0</v>
      </c>
    </row>
    <row r="18" spans="1:15" ht="12.75" customHeight="1">
      <c r="A18" s="190" t="s">
        <v>66</v>
      </c>
      <c r="B18" s="40"/>
      <c r="C18" s="40"/>
      <c r="D18" s="40"/>
      <c r="E18" s="40"/>
      <c r="F18" s="191">
        <f t="shared" si="7"/>
        <v>0</v>
      </c>
      <c r="G18" s="231"/>
      <c r="H18" s="231"/>
      <c r="I18" s="25"/>
      <c r="J18" s="88" t="str">
        <f t="shared" si="1"/>
        <v>     Feriepenger</v>
      </c>
      <c r="K18" s="89">
        <f t="shared" si="6"/>
        <v>0</v>
      </c>
      <c r="L18" s="89">
        <f t="shared" si="2"/>
        <v>0</v>
      </c>
      <c r="M18" s="89">
        <f t="shared" si="3"/>
        <v>0</v>
      </c>
      <c r="N18" s="89">
        <f t="shared" si="4"/>
        <v>0</v>
      </c>
      <c r="O18" s="89">
        <f t="shared" si="5"/>
        <v>0</v>
      </c>
    </row>
    <row r="19" spans="1:15" ht="12.75">
      <c r="A19" s="190" t="s">
        <v>67</v>
      </c>
      <c r="B19" s="40"/>
      <c r="C19" s="40"/>
      <c r="D19" s="40"/>
      <c r="E19" s="40"/>
      <c r="F19" s="191">
        <f aca="true" t="shared" si="8" ref="F19:F24">SUM(B19:E19)</f>
        <v>0</v>
      </c>
      <c r="G19" s="231"/>
      <c r="H19" s="231"/>
      <c r="I19" s="25"/>
      <c r="J19" s="88" t="str">
        <f aca="true" t="shared" si="9" ref="J19:O20">A19</f>
        <v>     Arbeidsgiveravgift</v>
      </c>
      <c r="K19" s="89">
        <f t="shared" si="9"/>
        <v>0</v>
      </c>
      <c r="L19" s="89">
        <f t="shared" si="9"/>
        <v>0</v>
      </c>
      <c r="M19" s="89">
        <f t="shared" si="9"/>
        <v>0</v>
      </c>
      <c r="N19" s="89">
        <f t="shared" si="9"/>
        <v>0</v>
      </c>
      <c r="O19" s="89">
        <f t="shared" si="9"/>
        <v>0</v>
      </c>
    </row>
    <row r="20" spans="1:15" ht="12.75">
      <c r="A20" s="190" t="s">
        <v>68</v>
      </c>
      <c r="B20" s="40"/>
      <c r="C20" s="40"/>
      <c r="D20" s="40"/>
      <c r="E20" s="40"/>
      <c r="F20" s="191">
        <f t="shared" si="8"/>
        <v>0</v>
      </c>
      <c r="G20" s="231"/>
      <c r="H20" s="231"/>
      <c r="I20" s="25"/>
      <c r="J20" s="88" t="str">
        <f t="shared" si="9"/>
        <v>     Andre personalkostnader</v>
      </c>
      <c r="K20" s="89">
        <f t="shared" si="9"/>
        <v>0</v>
      </c>
      <c r="L20" s="89">
        <f t="shared" si="9"/>
        <v>0</v>
      </c>
      <c r="M20" s="89">
        <f t="shared" si="9"/>
        <v>0</v>
      </c>
      <c r="N20" s="89">
        <f t="shared" si="9"/>
        <v>0</v>
      </c>
      <c r="O20" s="89">
        <f t="shared" si="9"/>
        <v>0</v>
      </c>
    </row>
    <row r="21" spans="1:15" ht="12.75">
      <c r="A21" s="190" t="s">
        <v>69</v>
      </c>
      <c r="B21" s="40"/>
      <c r="C21" s="40"/>
      <c r="D21" s="40"/>
      <c r="E21" s="40"/>
      <c r="F21" s="191">
        <f t="shared" si="8"/>
        <v>0</v>
      </c>
      <c r="G21" s="231"/>
      <c r="H21" s="231"/>
      <c r="I21" s="25"/>
      <c r="J21" s="88" t="str">
        <f aca="true" t="shared" si="10" ref="J21:O25">A21</f>
        <v>Avskrivning</v>
      </c>
      <c r="K21" s="89">
        <f t="shared" si="10"/>
        <v>0</v>
      </c>
      <c r="L21" s="89">
        <f t="shared" si="10"/>
        <v>0</v>
      </c>
      <c r="M21" s="89">
        <f t="shared" si="10"/>
        <v>0</v>
      </c>
      <c r="N21" s="89">
        <f t="shared" si="10"/>
        <v>0</v>
      </c>
      <c r="O21" s="89">
        <f t="shared" si="10"/>
        <v>0</v>
      </c>
    </row>
    <row r="22" spans="1:15" ht="12.75">
      <c r="A22" s="190" t="s">
        <v>70</v>
      </c>
      <c r="B22" s="40"/>
      <c r="C22" s="40"/>
      <c r="D22" s="40"/>
      <c r="E22" s="40"/>
      <c r="F22" s="191">
        <f t="shared" si="8"/>
        <v>0</v>
      </c>
      <c r="G22" s="25"/>
      <c r="H22" s="25"/>
      <c r="I22" s="25"/>
      <c r="J22" s="88" t="str">
        <f t="shared" si="10"/>
        <v>Annen driftskostnad</v>
      </c>
      <c r="K22" s="89">
        <f t="shared" si="10"/>
        <v>0</v>
      </c>
      <c r="L22" s="89">
        <f t="shared" si="10"/>
        <v>0</v>
      </c>
      <c r="M22" s="89">
        <f t="shared" si="10"/>
        <v>0</v>
      </c>
      <c r="N22" s="89">
        <f t="shared" si="10"/>
        <v>0</v>
      </c>
      <c r="O22" s="89">
        <f t="shared" si="10"/>
        <v>0</v>
      </c>
    </row>
    <row r="23" spans="1:15" ht="12.75">
      <c r="A23" s="196"/>
      <c r="B23" s="40"/>
      <c r="C23" s="40"/>
      <c r="D23" s="40"/>
      <c r="E23" s="40"/>
      <c r="F23" s="191">
        <f t="shared" si="8"/>
        <v>0</v>
      </c>
      <c r="G23" s="25"/>
      <c r="H23" s="25"/>
      <c r="I23" s="25"/>
      <c r="J23" s="88">
        <f aca="true" t="shared" si="11" ref="J23:O24">A23</f>
        <v>0</v>
      </c>
      <c r="K23" s="89">
        <f t="shared" si="11"/>
        <v>0</v>
      </c>
      <c r="L23" s="89">
        <f t="shared" si="11"/>
        <v>0</v>
      </c>
      <c r="M23" s="89">
        <f t="shared" si="11"/>
        <v>0</v>
      </c>
      <c r="N23" s="89">
        <f t="shared" si="11"/>
        <v>0</v>
      </c>
      <c r="O23" s="89">
        <f t="shared" si="11"/>
        <v>0</v>
      </c>
    </row>
    <row r="24" spans="1:15" ht="12.75">
      <c r="A24" s="196"/>
      <c r="B24" s="40"/>
      <c r="C24" s="40"/>
      <c r="D24" s="40"/>
      <c r="E24" s="40"/>
      <c r="F24" s="191">
        <f t="shared" si="8"/>
        <v>0</v>
      </c>
      <c r="G24" s="25"/>
      <c r="H24" s="25"/>
      <c r="I24" s="25"/>
      <c r="J24" s="88">
        <f t="shared" si="11"/>
        <v>0</v>
      </c>
      <c r="K24" s="89">
        <f t="shared" si="11"/>
        <v>0</v>
      </c>
      <c r="L24" s="89">
        <f t="shared" si="11"/>
        <v>0</v>
      </c>
      <c r="M24" s="89">
        <f t="shared" si="11"/>
        <v>0</v>
      </c>
      <c r="N24" s="89">
        <f t="shared" si="11"/>
        <v>0</v>
      </c>
      <c r="O24" s="89">
        <f t="shared" si="11"/>
        <v>0</v>
      </c>
    </row>
    <row r="25" spans="1:15" ht="12.75">
      <c r="A25" s="197"/>
      <c r="B25" s="45"/>
      <c r="C25" s="46"/>
      <c r="D25" s="45"/>
      <c r="E25" s="45"/>
      <c r="F25" s="191">
        <f t="shared" si="7"/>
        <v>0</v>
      </c>
      <c r="G25" s="25"/>
      <c r="H25" s="25"/>
      <c r="I25" s="25"/>
      <c r="J25" s="90">
        <f t="shared" si="10"/>
        <v>0</v>
      </c>
      <c r="K25" s="91">
        <f t="shared" si="10"/>
        <v>0</v>
      </c>
      <c r="L25" s="91">
        <f t="shared" si="10"/>
        <v>0</v>
      </c>
      <c r="M25" s="91">
        <f t="shared" si="10"/>
        <v>0</v>
      </c>
      <c r="N25" s="91">
        <f t="shared" si="10"/>
        <v>0</v>
      </c>
      <c r="O25" s="91">
        <f t="shared" si="10"/>
        <v>0</v>
      </c>
    </row>
    <row r="26" spans="1:15" ht="12.75">
      <c r="A26" s="198" t="s">
        <v>71</v>
      </c>
      <c r="B26" s="18">
        <f>SUM(B14:B25)</f>
        <v>0</v>
      </c>
      <c r="C26" s="18">
        <f>SUM(C14:C25)</f>
        <v>0</v>
      </c>
      <c r="D26" s="18">
        <f>SUM(D14:D25)</f>
        <v>0</v>
      </c>
      <c r="E26" s="18">
        <f>SUM(E14:E25)</f>
        <v>0</v>
      </c>
      <c r="F26" s="194">
        <f>SUM(F14:F25)</f>
        <v>0</v>
      </c>
      <c r="G26" s="25"/>
      <c r="H26" s="25"/>
      <c r="I26" s="25"/>
      <c r="J26" s="90" t="str">
        <f t="shared" si="1"/>
        <v>Sum driftskostnader</v>
      </c>
      <c r="K26" s="91">
        <f t="shared" si="6"/>
        <v>0</v>
      </c>
      <c r="L26" s="91">
        <f t="shared" si="2"/>
        <v>0</v>
      </c>
      <c r="M26" s="91">
        <f t="shared" si="3"/>
        <v>0</v>
      </c>
      <c r="N26" s="91">
        <f t="shared" si="4"/>
        <v>0</v>
      </c>
      <c r="O26" s="91">
        <f t="shared" si="5"/>
        <v>0</v>
      </c>
    </row>
    <row r="27" spans="1:15" ht="12">
      <c r="A27" s="198" t="s">
        <v>72</v>
      </c>
      <c r="B27" s="18">
        <f>B12-B26</f>
        <v>0</v>
      </c>
      <c r="C27" s="18">
        <f>C12-C26</f>
        <v>0</v>
      </c>
      <c r="D27" s="18">
        <f>D12-D26</f>
        <v>0</v>
      </c>
      <c r="E27" s="18">
        <f>E12-E26</f>
        <v>0</v>
      </c>
      <c r="F27" s="194">
        <f>F12-F26</f>
        <v>0</v>
      </c>
      <c r="G27" s="25"/>
      <c r="H27" s="25"/>
      <c r="I27" s="25"/>
      <c r="J27" s="92" t="str">
        <f t="shared" si="1"/>
        <v>Driftsresultat</v>
      </c>
      <c r="K27" s="93">
        <f t="shared" si="6"/>
        <v>0</v>
      </c>
      <c r="L27" s="93">
        <f t="shared" si="2"/>
        <v>0</v>
      </c>
      <c r="M27" s="93">
        <f t="shared" si="3"/>
        <v>0</v>
      </c>
      <c r="N27" s="93">
        <f t="shared" si="4"/>
        <v>0</v>
      </c>
      <c r="O27" s="93">
        <f t="shared" si="5"/>
        <v>0</v>
      </c>
    </row>
    <row r="28" spans="1:15" ht="12">
      <c r="A28" s="198" t="s">
        <v>73</v>
      </c>
      <c r="B28" s="18"/>
      <c r="C28" s="18"/>
      <c r="D28" s="18"/>
      <c r="E28" s="18"/>
      <c r="F28" s="194"/>
      <c r="G28" s="25"/>
      <c r="H28" s="25"/>
      <c r="I28" s="25"/>
      <c r="J28" s="86" t="str">
        <f t="shared" si="1"/>
        <v>Finansposter</v>
      </c>
      <c r="K28" s="94"/>
      <c r="L28" s="94"/>
      <c r="M28" s="94"/>
      <c r="N28" s="94"/>
      <c r="O28" s="94"/>
    </row>
    <row r="29" spans="1:15" ht="12">
      <c r="A29" s="190" t="s">
        <v>74</v>
      </c>
      <c r="B29" s="40"/>
      <c r="C29" s="40"/>
      <c r="D29" s="40"/>
      <c r="E29" s="40"/>
      <c r="F29" s="191">
        <f>SUM(B29:E29)</f>
        <v>0</v>
      </c>
      <c r="G29" s="25"/>
      <c r="H29" s="25"/>
      <c r="I29" s="25"/>
      <c r="J29" s="88" t="str">
        <f t="shared" si="1"/>
        <v>Rente- og annen finansinntekt</v>
      </c>
      <c r="K29" s="89">
        <f t="shared" si="6"/>
        <v>0</v>
      </c>
      <c r="L29" s="89">
        <f t="shared" si="2"/>
        <v>0</v>
      </c>
      <c r="M29" s="89">
        <f t="shared" si="3"/>
        <v>0</v>
      </c>
      <c r="N29" s="89">
        <f t="shared" si="4"/>
        <v>0</v>
      </c>
      <c r="O29" s="89">
        <f t="shared" si="5"/>
        <v>0</v>
      </c>
    </row>
    <row r="30" spans="1:15" ht="12">
      <c r="A30" s="192" t="s">
        <v>75</v>
      </c>
      <c r="B30" s="45"/>
      <c r="C30" s="45"/>
      <c r="D30" s="45"/>
      <c r="E30" s="45"/>
      <c r="F30" s="191">
        <f>SUM(B30:E30)</f>
        <v>0</v>
      </c>
      <c r="G30" s="25"/>
      <c r="H30" s="25"/>
      <c r="I30" s="25"/>
      <c r="J30" s="90" t="str">
        <f t="shared" si="1"/>
        <v>Rente- og annen finanskostnad</v>
      </c>
      <c r="K30" s="91">
        <f t="shared" si="6"/>
        <v>0</v>
      </c>
      <c r="L30" s="91">
        <f t="shared" si="2"/>
        <v>0</v>
      </c>
      <c r="M30" s="91">
        <f t="shared" si="3"/>
        <v>0</v>
      </c>
      <c r="N30" s="91">
        <f t="shared" si="4"/>
        <v>0</v>
      </c>
      <c r="O30" s="91">
        <f t="shared" si="5"/>
        <v>0</v>
      </c>
    </row>
    <row r="31" spans="1:15" ht="12">
      <c r="A31" s="198" t="s">
        <v>76</v>
      </c>
      <c r="B31" s="18">
        <f>+B30-B29</f>
        <v>0</v>
      </c>
      <c r="C31" s="18">
        <f>+C30-C29</f>
        <v>0</v>
      </c>
      <c r="D31" s="18">
        <f>+D30-D29</f>
        <v>0</v>
      </c>
      <c r="E31" s="18">
        <f>+E30-E29</f>
        <v>0</v>
      </c>
      <c r="F31" s="194">
        <f>+F30-F29</f>
        <v>0</v>
      </c>
      <c r="G31" s="25"/>
      <c r="H31" s="25"/>
      <c r="I31" s="25"/>
      <c r="J31" s="90" t="str">
        <f aca="true" t="shared" si="12" ref="J31:O31">A31</f>
        <v>Sum finansposter</v>
      </c>
      <c r="K31" s="91">
        <f t="shared" si="12"/>
        <v>0</v>
      </c>
      <c r="L31" s="91">
        <f t="shared" si="12"/>
        <v>0</v>
      </c>
      <c r="M31" s="91">
        <f t="shared" si="12"/>
        <v>0</v>
      </c>
      <c r="N31" s="91">
        <f t="shared" si="12"/>
        <v>0</v>
      </c>
      <c r="O31" s="91">
        <f t="shared" si="12"/>
        <v>0</v>
      </c>
    </row>
    <row r="32" spans="1:15" ht="12">
      <c r="A32" s="198" t="s">
        <v>77</v>
      </c>
      <c r="B32" s="18">
        <f>B27+B29-B30</f>
        <v>0</v>
      </c>
      <c r="C32" s="18">
        <f>C27+C29-C30</f>
        <v>0</v>
      </c>
      <c r="D32" s="18">
        <f>D27+D29-D30</f>
        <v>0</v>
      </c>
      <c r="E32" s="18">
        <f>E27+E29-E30</f>
        <v>0</v>
      </c>
      <c r="F32" s="194">
        <f>F27+F29-F30</f>
        <v>0</v>
      </c>
      <c r="G32" s="25"/>
      <c r="H32" s="25"/>
      <c r="I32" s="25"/>
      <c r="J32" s="92" t="str">
        <f t="shared" si="1"/>
        <v>Ordinært resultat før skattekostnad</v>
      </c>
      <c r="K32" s="93">
        <f t="shared" si="6"/>
        <v>0</v>
      </c>
      <c r="L32" s="93">
        <f t="shared" si="2"/>
        <v>0</v>
      </c>
      <c r="M32" s="93">
        <f t="shared" si="3"/>
        <v>0</v>
      </c>
      <c r="N32" s="93">
        <f t="shared" si="4"/>
        <v>0</v>
      </c>
      <c r="O32" s="93">
        <f t="shared" si="5"/>
        <v>0</v>
      </c>
    </row>
    <row r="33" spans="1:15" ht="12">
      <c r="A33" s="192" t="s">
        <v>78</v>
      </c>
      <c r="B33" s="45"/>
      <c r="C33" s="46"/>
      <c r="D33" s="45"/>
      <c r="E33" s="45"/>
      <c r="F33" s="191">
        <f>SUM(B33:E33)</f>
        <v>0</v>
      </c>
      <c r="G33" s="25"/>
      <c r="H33" s="25"/>
      <c r="I33" s="25"/>
      <c r="J33" s="90" t="str">
        <f t="shared" si="1"/>
        <v>Kalkulatoriske kostnader</v>
      </c>
      <c r="K33" s="91">
        <f t="shared" si="6"/>
        <v>0</v>
      </c>
      <c r="L33" s="91">
        <f t="shared" si="2"/>
        <v>0</v>
      </c>
      <c r="M33" s="91">
        <f t="shared" si="3"/>
        <v>0</v>
      </c>
      <c r="N33" s="91">
        <f t="shared" si="4"/>
        <v>0</v>
      </c>
      <c r="O33" s="91">
        <f t="shared" si="5"/>
        <v>0</v>
      </c>
    </row>
    <row r="34" spans="1:15" ht="12.75" thickBot="1">
      <c r="A34" s="199" t="s">
        <v>79</v>
      </c>
      <c r="B34" s="200">
        <f>B32-B33</f>
        <v>0</v>
      </c>
      <c r="C34" s="200">
        <f>C32-C33</f>
        <v>0</v>
      </c>
      <c r="D34" s="200">
        <f>D32-D33</f>
        <v>0</v>
      </c>
      <c r="E34" s="200">
        <f>E32-E33</f>
        <v>0</v>
      </c>
      <c r="F34" s="201">
        <f>F32-F33</f>
        <v>0</v>
      </c>
      <c r="G34" s="25"/>
      <c r="H34" s="25"/>
      <c r="I34" s="25"/>
      <c r="J34" s="92" t="s">
        <v>80</v>
      </c>
      <c r="K34" s="93">
        <f t="shared" si="6"/>
        <v>0</v>
      </c>
      <c r="L34" s="93">
        <f t="shared" si="2"/>
        <v>0</v>
      </c>
      <c r="M34" s="93">
        <f t="shared" si="3"/>
        <v>0</v>
      </c>
      <c r="N34" s="93">
        <f t="shared" si="4"/>
        <v>0</v>
      </c>
      <c r="O34" s="93">
        <f t="shared" si="5"/>
        <v>0</v>
      </c>
    </row>
    <row r="35" spans="1:9" ht="12">
      <c r="A35" s="25"/>
      <c r="B35" s="25"/>
      <c r="C35" s="25"/>
      <c r="D35" s="25"/>
      <c r="E35" s="25"/>
      <c r="F35" s="25"/>
      <c r="G35" s="25"/>
      <c r="H35" s="25"/>
      <c r="I35" s="25"/>
    </row>
    <row r="36" spans="1:9" ht="12">
      <c r="A36" s="25"/>
      <c r="B36" s="25"/>
      <c r="C36" s="25"/>
      <c r="D36" s="25"/>
      <c r="E36" s="25"/>
      <c r="F36" s="25"/>
      <c r="G36" s="25"/>
      <c r="H36" s="25"/>
      <c r="I36" s="25"/>
    </row>
    <row r="37" spans="1:9" ht="12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2">
      <c r="A38" s="25"/>
      <c r="B38" s="25"/>
      <c r="C38" s="25"/>
      <c r="D38" s="25"/>
      <c r="E38" s="25"/>
      <c r="F38" s="25"/>
      <c r="G38" s="25"/>
      <c r="H38" s="25"/>
      <c r="I38" s="25"/>
    </row>
    <row r="39" spans="1:9" ht="12">
      <c r="A39" s="25"/>
      <c r="B39" s="25"/>
      <c r="C39" s="25"/>
      <c r="D39" s="25"/>
      <c r="E39" s="25"/>
      <c r="F39" s="25"/>
      <c r="G39" s="25"/>
      <c r="H39" s="25"/>
      <c r="I39" s="25"/>
    </row>
    <row r="40" spans="1:9" ht="12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2">
      <c r="A41" s="25"/>
      <c r="B41" s="25"/>
      <c r="C41" s="25"/>
      <c r="D41" s="25"/>
      <c r="E41" s="25"/>
      <c r="F41" s="25"/>
      <c r="G41" s="25"/>
      <c r="H41" s="25"/>
      <c r="I41" s="25"/>
    </row>
    <row r="42" spans="1:9" ht="12">
      <c r="A42" s="25"/>
      <c r="B42" s="25"/>
      <c r="C42" s="25"/>
      <c r="D42" s="25"/>
      <c r="E42" s="25"/>
      <c r="F42" s="25"/>
      <c r="G42" s="25"/>
      <c r="H42" s="25"/>
      <c r="I42" s="25"/>
    </row>
    <row r="43" spans="1:9" ht="12">
      <c r="A43" s="25"/>
      <c r="B43" s="25"/>
      <c r="C43" s="25"/>
      <c r="D43" s="25"/>
      <c r="E43" s="25"/>
      <c r="F43" s="25"/>
      <c r="G43" s="25"/>
      <c r="H43" s="25"/>
      <c r="I43" s="25"/>
    </row>
    <row r="44" spans="1:9" ht="12">
      <c r="A44" s="25"/>
      <c r="B44" s="25"/>
      <c r="C44" s="25"/>
      <c r="D44" s="25"/>
      <c r="E44" s="25"/>
      <c r="F44" s="25"/>
      <c r="G44" s="25"/>
      <c r="H44" s="25"/>
      <c r="I44" s="25"/>
    </row>
    <row r="45" spans="1:9" ht="12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12">
      <c r="A46" s="25"/>
      <c r="B46" s="25"/>
      <c r="C46" s="25"/>
      <c r="D46" s="25"/>
      <c r="E46" s="25"/>
      <c r="F46" s="25"/>
      <c r="G46" s="25"/>
      <c r="H46" s="25"/>
      <c r="I46" s="25"/>
    </row>
    <row r="47" spans="1:9" ht="12">
      <c r="A47" s="25"/>
      <c r="B47" s="25"/>
      <c r="C47" s="25"/>
      <c r="D47" s="25"/>
      <c r="E47" s="25"/>
      <c r="F47" s="25"/>
      <c r="G47" s="25"/>
      <c r="H47" s="25"/>
      <c r="I47" s="25"/>
    </row>
    <row r="48" spans="1:9" ht="12">
      <c r="A48" s="25"/>
      <c r="B48" s="25"/>
      <c r="C48" s="25"/>
      <c r="D48" s="25"/>
      <c r="E48" s="25"/>
      <c r="F48" s="25"/>
      <c r="G48" s="25"/>
      <c r="H48" s="25"/>
      <c r="I48" s="25"/>
    </row>
    <row r="49" spans="1:9" ht="12">
      <c r="A49" s="25"/>
      <c r="B49" s="25"/>
      <c r="C49" s="25"/>
      <c r="D49" s="25"/>
      <c r="E49" s="25"/>
      <c r="F49" s="25"/>
      <c r="G49" s="25"/>
      <c r="H49" s="25"/>
      <c r="I49" s="25"/>
    </row>
    <row r="50" spans="1:9" ht="12">
      <c r="A50" s="25"/>
      <c r="B50" s="25"/>
      <c r="C50" s="25"/>
      <c r="D50" s="25"/>
      <c r="E50" s="25"/>
      <c r="F50" s="25"/>
      <c r="G50" s="25"/>
      <c r="H50" s="25"/>
      <c r="I50" s="25"/>
    </row>
    <row r="51" spans="1:9" ht="12">
      <c r="A51" s="25"/>
      <c r="B51" s="25"/>
      <c r="C51" s="25"/>
      <c r="D51" s="25"/>
      <c r="E51" s="25"/>
      <c r="F51" s="25"/>
      <c r="G51" s="25"/>
      <c r="H51" s="25"/>
      <c r="I51" s="25"/>
    </row>
    <row r="52" spans="1:9" ht="12">
      <c r="A52" s="25"/>
      <c r="B52" s="25"/>
      <c r="C52" s="25"/>
      <c r="D52" s="25"/>
      <c r="E52" s="25"/>
      <c r="F52" s="25"/>
      <c r="G52" s="25"/>
      <c r="H52" s="25"/>
      <c r="I52" s="25"/>
    </row>
    <row r="53" spans="1:9" ht="12">
      <c r="A53" s="25"/>
      <c r="B53" s="25"/>
      <c r="C53" s="25"/>
      <c r="D53" s="25"/>
      <c r="E53" s="25"/>
      <c r="F53" s="25"/>
      <c r="G53" s="25"/>
      <c r="H53" s="25"/>
      <c r="I53" s="25"/>
    </row>
    <row r="54" spans="1:9" ht="12">
      <c r="A54" s="25"/>
      <c r="B54" s="25"/>
      <c r="C54" s="25"/>
      <c r="D54" s="25"/>
      <c r="E54" s="25"/>
      <c r="F54" s="25"/>
      <c r="G54" s="25"/>
      <c r="H54" s="25"/>
      <c r="I54" s="25"/>
    </row>
    <row r="55" spans="1:9" ht="12">
      <c r="A55" s="25"/>
      <c r="B55" s="25"/>
      <c r="C55" s="25"/>
      <c r="D55" s="25"/>
      <c r="E55" s="25"/>
      <c r="F55" s="25"/>
      <c r="G55" s="25"/>
      <c r="H55" s="25"/>
      <c r="I55" s="25"/>
    </row>
    <row r="56" spans="1:9" ht="12">
      <c r="A56" s="25"/>
      <c r="B56" s="25"/>
      <c r="C56" s="25"/>
      <c r="D56" s="25"/>
      <c r="E56" s="25"/>
      <c r="F56" s="25"/>
      <c r="G56" s="25"/>
      <c r="H56" s="25"/>
      <c r="I56" s="25"/>
    </row>
    <row r="57" spans="1:9" ht="12">
      <c r="A57" s="25"/>
      <c r="B57" s="25"/>
      <c r="C57" s="25"/>
      <c r="D57" s="25"/>
      <c r="E57" s="25"/>
      <c r="F57" s="25"/>
      <c r="G57" s="25"/>
      <c r="H57" s="25"/>
      <c r="I57" s="25"/>
    </row>
  </sheetData>
  <sheetProtection sheet="1" objects="1" scenarios="1"/>
  <mergeCells count="1">
    <mergeCell ref="G17:H21"/>
  </mergeCells>
  <printOptions/>
  <pageMargins left="0.57" right="0.46" top="0.984251969" bottom="0.984251969" header="0.5" footer="0.5"/>
  <pageSetup fitToHeight="1" fitToWidth="1" horizontalDpi="300" verticalDpi="300" orientation="portrait" paperSize="9" scale="97"/>
  <headerFooter alignWithMargins="0">
    <oddHeader>&amp;RUtskriftsdato &amp;D</oddHeader>
    <oddFooter>&amp;LJohs Totland 19©98&amp;C&amp;F &amp;A&amp;RSide 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4"/>
  <dimension ref="A1:T51"/>
  <sheetViews>
    <sheetView showGridLines="0" workbookViewId="0" topLeftCell="A1">
      <pane ySplit="2" topLeftCell="BM3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39.421875" style="4" customWidth="1"/>
    <col min="2" max="6" width="11.00390625" style="4" customWidth="1"/>
    <col min="7" max="7" width="9.140625" style="4" customWidth="1"/>
    <col min="8" max="8" width="23.7109375" style="4" customWidth="1"/>
    <col min="9" max="9" width="9.140625" style="4" customWidth="1"/>
    <col min="10" max="10" width="30.7109375" style="4" customWidth="1"/>
    <col min="11" max="15" width="11.00390625" style="4" customWidth="1"/>
    <col min="16" max="16384" width="9.140625" style="4" customWidth="1"/>
  </cols>
  <sheetData>
    <row r="1" spans="1:20" ht="27.75" customHeight="1">
      <c r="A1" s="1"/>
      <c r="B1" s="1"/>
      <c r="C1" s="1"/>
      <c r="D1" s="1"/>
      <c r="E1" s="1"/>
      <c r="F1" s="1"/>
      <c r="G1" s="1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ht="21.75" customHeight="1" thickBot="1">
      <c r="A2" s="51" t="str">
        <f>"LIKVIDITETSBUDSJETT "&amp;Grunndata!B5</f>
        <v>LIKVIDITETSBUDSJETT </v>
      </c>
      <c r="B2" s="51"/>
      <c r="C2" s="51"/>
      <c r="D2" s="51"/>
      <c r="E2" s="51"/>
      <c r="F2" s="51"/>
      <c r="G2" s="1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2.75" customHeight="1">
      <c r="A3" s="216"/>
      <c r="B3" s="136"/>
      <c r="C3" s="136"/>
      <c r="D3" s="137" t="s">
        <v>0</v>
      </c>
      <c r="E3" s="176">
        <f>Start</f>
        <v>0</v>
      </c>
      <c r="F3" s="177"/>
      <c r="G3" s="95"/>
      <c r="H3" s="25"/>
      <c r="I3" s="25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9" ht="12.75">
      <c r="A4" s="178"/>
      <c r="B4" s="3"/>
      <c r="C4" s="3"/>
      <c r="D4" s="37" t="s">
        <v>34</v>
      </c>
      <c r="E4" s="79">
        <f>Grunndata!B6</f>
        <v>0</v>
      </c>
      <c r="F4" s="179"/>
      <c r="G4" s="25"/>
      <c r="H4" s="25"/>
      <c r="I4" s="25"/>
    </row>
    <row r="5" spans="1:9" ht="12.75">
      <c r="A5" s="178"/>
      <c r="B5" s="3"/>
      <c r="C5" s="3"/>
      <c r="D5" s="37" t="s">
        <v>35</v>
      </c>
      <c r="E5" s="96">
        <f>Grunndata!B7</f>
        <v>0</v>
      </c>
      <c r="F5" s="217">
        <f>IF(E5&gt;4,"maksimum 4 måneder! ","")</f>
      </c>
      <c r="G5" s="25"/>
      <c r="H5" s="25"/>
      <c r="I5" s="25"/>
    </row>
    <row r="6" spans="1:10" ht="15" thickBot="1">
      <c r="A6" s="180"/>
      <c r="B6" s="181"/>
      <c r="C6" s="181"/>
      <c r="D6" s="182" t="str">
        <f>"Likviditetsreserve per 1."&amp;IF(E4=0,"",E4)&amp;":"</f>
        <v>Likviditetsreserve per 1.:</v>
      </c>
      <c r="E6" s="183">
        <f>Grunndata!B10</f>
        <v>0</v>
      </c>
      <c r="F6" s="184"/>
      <c r="G6" s="25"/>
      <c r="H6" s="25"/>
      <c r="I6" s="25"/>
      <c r="J6" s="54" t="str">
        <f>"Likviditetsbudsjett for "&amp;Grunndata!B5&amp;"    Navn/oppgavenr.: "&amp;IF(E3=0,"",E3)</f>
        <v>Likviditetsbudsjett for     Navn/oppgavenr.: </v>
      </c>
    </row>
    <row r="7" spans="1:9" ht="13.5" thickBot="1">
      <c r="A7" s="25"/>
      <c r="B7" s="25"/>
      <c r="C7" s="25"/>
      <c r="D7" s="25"/>
      <c r="E7" s="25"/>
      <c r="F7" s="25"/>
      <c r="G7" s="25"/>
      <c r="H7" s="25"/>
      <c r="I7" s="25"/>
    </row>
    <row r="8" spans="1:16" ht="14.25">
      <c r="A8" s="185" t="s">
        <v>36</v>
      </c>
      <c r="B8" s="186">
        <f>IF($E$4=0,0,E4*30)</f>
        <v>0</v>
      </c>
      <c r="C8" s="186">
        <f>IF($E$4=0,0,IF($E$5&gt;1,B8+30,""))</f>
        <v>0</v>
      </c>
      <c r="D8" s="186">
        <f>IF($E$4=0,0,IF($E$5&gt;2,C8+30,""))</f>
        <v>0</v>
      </c>
      <c r="E8" s="186">
        <f>IF($E$4=0,0,IF($E$5&gt;3,D8+30,""))</f>
        <v>0</v>
      </c>
      <c r="F8" s="187" t="s">
        <v>19</v>
      </c>
      <c r="G8" s="25"/>
      <c r="H8" s="25"/>
      <c r="I8" s="25"/>
      <c r="J8" s="202" t="str">
        <f aca="true" t="shared" si="0" ref="J8:O8">A8</f>
        <v>LIKVIDITETSBUDSJETT</v>
      </c>
      <c r="K8" s="203">
        <f t="shared" si="0"/>
        <v>0</v>
      </c>
      <c r="L8" s="203">
        <f t="shared" si="0"/>
        <v>0</v>
      </c>
      <c r="M8" s="203">
        <f t="shared" si="0"/>
        <v>0</v>
      </c>
      <c r="N8" s="203">
        <f t="shared" si="0"/>
        <v>0</v>
      </c>
      <c r="O8" s="204" t="str">
        <f t="shared" si="0"/>
        <v>Sum</v>
      </c>
      <c r="P8" s="83"/>
    </row>
    <row r="9" spans="1:16" ht="12.75">
      <c r="A9" s="188" t="s">
        <v>37</v>
      </c>
      <c r="B9" s="84"/>
      <c r="C9" s="23"/>
      <c r="D9" s="85"/>
      <c r="E9" s="85"/>
      <c r="F9" s="189"/>
      <c r="G9" s="25"/>
      <c r="H9" s="25"/>
      <c r="I9" s="25"/>
      <c r="J9" s="205" t="str">
        <f aca="true" t="shared" si="1" ref="J9:J29">A9</f>
        <v>Innbetalinger:</v>
      </c>
      <c r="K9" s="87"/>
      <c r="L9" s="87"/>
      <c r="M9" s="87"/>
      <c r="N9" s="87"/>
      <c r="O9" s="206"/>
      <c r="P9" s="83"/>
    </row>
    <row r="10" spans="1:16" ht="12.75">
      <c r="A10" s="218" t="s">
        <v>38</v>
      </c>
      <c r="B10" s="75">
        <f>'Salgs- og innbetalingsbudsjett'!C27</f>
        <v>0</v>
      </c>
      <c r="C10" s="75">
        <f>'Salgs- og innbetalingsbudsjett'!D27</f>
        <v>0</v>
      </c>
      <c r="D10" s="75">
        <f>'Salgs- og innbetalingsbudsjett'!E27</f>
        <v>0</v>
      </c>
      <c r="E10" s="75">
        <f>'Salgs- og innbetalingsbudsjett'!F27</f>
        <v>0</v>
      </c>
      <c r="F10" s="191">
        <f>SUM(B10:E10)</f>
        <v>0</v>
      </c>
      <c r="G10" s="25"/>
      <c r="H10" s="25"/>
      <c r="I10" s="25"/>
      <c r="J10" s="207" t="str">
        <f t="shared" si="1"/>
        <v>Kontantsalg</v>
      </c>
      <c r="K10" s="89">
        <f aca="true" t="shared" si="2" ref="K10:K19">B10</f>
        <v>0</v>
      </c>
      <c r="L10" s="89">
        <f aca="true" t="shared" si="3" ref="L10:L19">C10</f>
        <v>0</v>
      </c>
      <c r="M10" s="89">
        <f aca="true" t="shared" si="4" ref="M10:M19">D10</f>
        <v>0</v>
      </c>
      <c r="N10" s="89">
        <f aca="true" t="shared" si="5" ref="N10:N19">E10</f>
        <v>0</v>
      </c>
      <c r="O10" s="208">
        <f aca="true" t="shared" si="6" ref="O10:O19">F10</f>
        <v>0</v>
      </c>
      <c r="P10" s="83"/>
    </row>
    <row r="11" spans="1:15" ht="12.75">
      <c r="A11" s="218" t="s">
        <v>39</v>
      </c>
      <c r="B11" s="75">
        <f>SUM('Salgs- og innbetalingsbudsjett'!C22:C26)</f>
        <v>0</v>
      </c>
      <c r="C11" s="75">
        <f>SUM('Salgs- og innbetalingsbudsjett'!D22:D26)</f>
        <v>0</v>
      </c>
      <c r="D11" s="75">
        <f>SUM('Salgs- og innbetalingsbudsjett'!E22:E26)</f>
        <v>0</v>
      </c>
      <c r="E11" s="75">
        <f>SUM('Salgs- og innbetalingsbudsjett'!F22:F26)</f>
        <v>0</v>
      </c>
      <c r="F11" s="191">
        <f>SUM(B11:E11)</f>
        <v>0</v>
      </c>
      <c r="G11" s="25"/>
      <c r="H11" s="25"/>
      <c r="I11" s="25"/>
      <c r="J11" s="207" t="str">
        <f t="shared" si="1"/>
        <v>Kredittsalg</v>
      </c>
      <c r="K11" s="89">
        <f t="shared" si="2"/>
        <v>0</v>
      </c>
      <c r="L11" s="89">
        <f t="shared" si="3"/>
        <v>0</v>
      </c>
      <c r="M11" s="89">
        <f t="shared" si="4"/>
        <v>0</v>
      </c>
      <c r="N11" s="89">
        <f t="shared" si="5"/>
        <v>0</v>
      </c>
      <c r="O11" s="208">
        <f t="shared" si="6"/>
        <v>0</v>
      </c>
    </row>
    <row r="12" spans="1:15" ht="12.75">
      <c r="A12" s="190" t="s">
        <v>40</v>
      </c>
      <c r="B12" s="40"/>
      <c r="C12" s="41"/>
      <c r="D12" s="40"/>
      <c r="E12" s="40"/>
      <c r="F12" s="191">
        <f>SUM(B12:E12)</f>
        <v>0</v>
      </c>
      <c r="G12" s="25"/>
      <c r="H12" s="25"/>
      <c r="I12" s="25"/>
      <c r="J12" s="207" t="str">
        <f t="shared" si="1"/>
        <v>Nye lån</v>
      </c>
      <c r="K12" s="89">
        <f t="shared" si="2"/>
        <v>0</v>
      </c>
      <c r="L12" s="89">
        <f t="shared" si="3"/>
        <v>0</v>
      </c>
      <c r="M12" s="89">
        <f t="shared" si="4"/>
        <v>0</v>
      </c>
      <c r="N12" s="89">
        <f t="shared" si="5"/>
        <v>0</v>
      </c>
      <c r="O12" s="208">
        <f t="shared" si="6"/>
        <v>0</v>
      </c>
    </row>
    <row r="13" spans="1:15" ht="12.75">
      <c r="A13" s="190" t="s">
        <v>41</v>
      </c>
      <c r="B13" s="40"/>
      <c r="C13" s="41"/>
      <c r="D13" s="40"/>
      <c r="E13" s="40"/>
      <c r="F13" s="191">
        <f>SUM(B13:E13)</f>
        <v>0</v>
      </c>
      <c r="G13" s="25"/>
      <c r="H13" s="25"/>
      <c r="I13" s="25"/>
      <c r="J13" s="207" t="str">
        <f t="shared" si="1"/>
        <v>Ny egenkapital</v>
      </c>
      <c r="K13" s="89">
        <f t="shared" si="2"/>
        <v>0</v>
      </c>
      <c r="L13" s="89">
        <f t="shared" si="3"/>
        <v>0</v>
      </c>
      <c r="M13" s="89">
        <f t="shared" si="4"/>
        <v>0</v>
      </c>
      <c r="N13" s="89">
        <f t="shared" si="5"/>
        <v>0</v>
      </c>
      <c r="O13" s="208">
        <f t="shared" si="6"/>
        <v>0</v>
      </c>
    </row>
    <row r="14" spans="1:15" ht="12.75">
      <c r="A14" s="192" t="s">
        <v>42</v>
      </c>
      <c r="B14" s="40"/>
      <c r="C14" s="41"/>
      <c r="D14" s="40"/>
      <c r="E14" s="40"/>
      <c r="F14" s="191">
        <f>SUM(B14:E14)</f>
        <v>0</v>
      </c>
      <c r="G14" s="25"/>
      <c r="H14" s="25"/>
      <c r="I14" s="25"/>
      <c r="J14" s="209" t="str">
        <f t="shared" si="1"/>
        <v>Andre innbetalinger</v>
      </c>
      <c r="K14" s="91">
        <f t="shared" si="2"/>
        <v>0</v>
      </c>
      <c r="L14" s="91">
        <f t="shared" si="3"/>
        <v>0</v>
      </c>
      <c r="M14" s="91">
        <f t="shared" si="4"/>
        <v>0</v>
      </c>
      <c r="N14" s="91">
        <f t="shared" si="5"/>
        <v>0</v>
      </c>
      <c r="O14" s="210">
        <f t="shared" si="6"/>
        <v>0</v>
      </c>
    </row>
    <row r="15" spans="1:15" ht="12.75">
      <c r="A15" s="198" t="s">
        <v>24</v>
      </c>
      <c r="B15" s="18">
        <f>SUM(B10:B14)</f>
        <v>0</v>
      </c>
      <c r="C15" s="18">
        <f>SUM(C10:C14)</f>
        <v>0</v>
      </c>
      <c r="D15" s="18">
        <f>SUM(D10:D14)</f>
        <v>0</v>
      </c>
      <c r="E15" s="18">
        <f>SUM(E10:E14)</f>
        <v>0</v>
      </c>
      <c r="F15" s="194">
        <f>SUM(F10:F14)</f>
        <v>0</v>
      </c>
      <c r="G15" s="25"/>
      <c r="H15" s="25"/>
      <c r="I15" s="25"/>
      <c r="J15" s="211" t="str">
        <f t="shared" si="1"/>
        <v>Sum innbetalinger</v>
      </c>
      <c r="K15" s="93">
        <f t="shared" si="2"/>
        <v>0</v>
      </c>
      <c r="L15" s="93">
        <f t="shared" si="3"/>
        <v>0</v>
      </c>
      <c r="M15" s="93">
        <f t="shared" si="4"/>
        <v>0</v>
      </c>
      <c r="N15" s="93">
        <f t="shared" si="5"/>
        <v>0</v>
      </c>
      <c r="O15" s="212">
        <f t="shared" si="6"/>
        <v>0</v>
      </c>
    </row>
    <row r="16" spans="1:15" ht="12.75">
      <c r="A16" s="195" t="s">
        <v>43</v>
      </c>
      <c r="B16" s="19"/>
      <c r="C16" s="20"/>
      <c r="D16" s="17"/>
      <c r="E16" s="17"/>
      <c r="F16" s="191"/>
      <c r="G16" s="25"/>
      <c r="H16" s="25"/>
      <c r="I16" s="25"/>
      <c r="J16" s="205" t="str">
        <f t="shared" si="1"/>
        <v>Utbetalinger:</v>
      </c>
      <c r="K16" s="89">
        <f t="shared" si="2"/>
        <v>0</v>
      </c>
      <c r="L16" s="89">
        <f t="shared" si="3"/>
        <v>0</v>
      </c>
      <c r="M16" s="89">
        <f t="shared" si="4"/>
        <v>0</v>
      </c>
      <c r="N16" s="89">
        <f t="shared" si="5"/>
        <v>0</v>
      </c>
      <c r="O16" s="208">
        <f t="shared" si="6"/>
        <v>0</v>
      </c>
    </row>
    <row r="17" spans="1:15" ht="12.75">
      <c r="A17" s="219" t="s">
        <v>44</v>
      </c>
      <c r="B17" s="76">
        <f>'Varekjøp og utbetalingsbudsjett'!C27</f>
        <v>0</v>
      </c>
      <c r="C17" s="75">
        <f>'Varekjøp og utbetalingsbudsjett'!D27</f>
        <v>0</v>
      </c>
      <c r="D17" s="75">
        <f>'Varekjøp og utbetalingsbudsjett'!E27</f>
        <v>0</v>
      </c>
      <c r="E17" s="75">
        <f>'Varekjøp og utbetalingsbudsjett'!F27</f>
        <v>0</v>
      </c>
      <c r="F17" s="191">
        <f>SUM(B17:E17)</f>
        <v>0</v>
      </c>
      <c r="G17" s="25"/>
      <c r="H17" s="25"/>
      <c r="I17" s="25"/>
      <c r="J17" s="207" t="str">
        <f t="shared" si="1"/>
        <v>Kontantkjøp</v>
      </c>
      <c r="K17" s="89">
        <f t="shared" si="2"/>
        <v>0</v>
      </c>
      <c r="L17" s="89">
        <f t="shared" si="3"/>
        <v>0</v>
      </c>
      <c r="M17" s="89">
        <f t="shared" si="4"/>
        <v>0</v>
      </c>
      <c r="N17" s="89">
        <f t="shared" si="5"/>
        <v>0</v>
      </c>
      <c r="O17" s="208">
        <f t="shared" si="6"/>
        <v>0</v>
      </c>
    </row>
    <row r="18" spans="1:15" ht="12.75">
      <c r="A18" s="218" t="s">
        <v>45</v>
      </c>
      <c r="B18" s="75">
        <f>SUM('Varekjøp og utbetalingsbudsjett'!C22:C26)</f>
        <v>0</v>
      </c>
      <c r="C18" s="75">
        <f>SUM('Varekjøp og utbetalingsbudsjett'!D22:D26)</f>
        <v>0</v>
      </c>
      <c r="D18" s="75">
        <f>SUM('Varekjøp og utbetalingsbudsjett'!E22:E26)</f>
        <v>0</v>
      </c>
      <c r="E18" s="75">
        <f>SUM('Varekjøp og utbetalingsbudsjett'!F22:F26)</f>
        <v>0</v>
      </c>
      <c r="F18" s="191">
        <f aca="true" t="shared" si="7" ref="F18:F29">SUM(B18:E18)</f>
        <v>0</v>
      </c>
      <c r="G18" s="25"/>
      <c r="H18" s="25"/>
      <c r="I18" s="25"/>
      <c r="J18" s="207" t="str">
        <f t="shared" si="1"/>
        <v>Kredittkjøp</v>
      </c>
      <c r="K18" s="89">
        <f t="shared" si="2"/>
        <v>0</v>
      </c>
      <c r="L18" s="89">
        <f t="shared" si="3"/>
        <v>0</v>
      </c>
      <c r="M18" s="89">
        <f t="shared" si="4"/>
        <v>0</v>
      </c>
      <c r="N18" s="89">
        <f t="shared" si="5"/>
        <v>0</v>
      </c>
      <c r="O18" s="208">
        <f t="shared" si="6"/>
        <v>0</v>
      </c>
    </row>
    <row r="19" spans="1:15" ht="12.75">
      <c r="A19" s="218" t="s">
        <v>46</v>
      </c>
      <c r="B19" s="40"/>
      <c r="C19" s="40"/>
      <c r="D19" s="40"/>
      <c r="E19" s="40"/>
      <c r="F19" s="191">
        <f t="shared" si="7"/>
        <v>0</v>
      </c>
      <c r="G19" s="25"/>
      <c r="H19" s="25"/>
      <c r="I19" s="25"/>
      <c r="J19" s="207" t="str">
        <f t="shared" si="1"/>
        <v>Lønn</v>
      </c>
      <c r="K19" s="89">
        <f t="shared" si="2"/>
        <v>0</v>
      </c>
      <c r="L19" s="89">
        <f t="shared" si="3"/>
        <v>0</v>
      </c>
      <c r="M19" s="89">
        <f t="shared" si="4"/>
        <v>0</v>
      </c>
      <c r="N19" s="89">
        <f t="shared" si="5"/>
        <v>0</v>
      </c>
      <c r="O19" s="208">
        <f t="shared" si="6"/>
        <v>0</v>
      </c>
    </row>
    <row r="20" spans="1:15" ht="12.75">
      <c r="A20" s="218" t="s">
        <v>47</v>
      </c>
      <c r="B20" s="40"/>
      <c r="C20" s="40"/>
      <c r="D20" s="40"/>
      <c r="E20" s="40"/>
      <c r="F20" s="191">
        <f t="shared" si="7"/>
        <v>0</v>
      </c>
      <c r="G20" s="25"/>
      <c r="H20" s="25"/>
      <c r="I20" s="25"/>
      <c r="J20" s="207" t="str">
        <f t="shared" si="1"/>
        <v>Arbeidsgiveravgift</v>
      </c>
      <c r="K20" s="89">
        <f aca="true" t="shared" si="8" ref="K20:O24">B20</f>
        <v>0</v>
      </c>
      <c r="L20" s="89">
        <f t="shared" si="8"/>
        <v>0</v>
      </c>
      <c r="M20" s="89">
        <f t="shared" si="8"/>
        <v>0</v>
      </c>
      <c r="N20" s="89">
        <f t="shared" si="8"/>
        <v>0</v>
      </c>
      <c r="O20" s="208">
        <f t="shared" si="8"/>
        <v>0</v>
      </c>
    </row>
    <row r="21" spans="1:15" ht="12.75">
      <c r="A21" s="190" t="s">
        <v>48</v>
      </c>
      <c r="B21" s="40"/>
      <c r="C21" s="40"/>
      <c r="D21" s="40"/>
      <c r="E21" s="40"/>
      <c r="F21" s="191">
        <f t="shared" si="7"/>
        <v>0</v>
      </c>
      <c r="G21" s="25"/>
      <c r="H21" s="25"/>
      <c r="I21" s="25"/>
      <c r="J21" s="207" t="str">
        <f t="shared" si="1"/>
        <v>Faste kostnader</v>
      </c>
      <c r="K21" s="89">
        <f t="shared" si="8"/>
        <v>0</v>
      </c>
      <c r="L21" s="89">
        <f t="shared" si="8"/>
        <v>0</v>
      </c>
      <c r="M21" s="89">
        <f t="shared" si="8"/>
        <v>0</v>
      </c>
      <c r="N21" s="89">
        <f t="shared" si="8"/>
        <v>0</v>
      </c>
      <c r="O21" s="208">
        <f t="shared" si="8"/>
        <v>0</v>
      </c>
    </row>
    <row r="22" spans="1:15" ht="12.75">
      <c r="A22" s="218" t="s">
        <v>84</v>
      </c>
      <c r="B22" s="40"/>
      <c r="C22" s="41"/>
      <c r="D22" s="40"/>
      <c r="E22" s="40"/>
      <c r="F22" s="191">
        <f t="shared" si="7"/>
        <v>0</v>
      </c>
      <c r="G22" s="25"/>
      <c r="H22" s="25"/>
      <c r="I22" s="25"/>
      <c r="J22" s="207" t="str">
        <f t="shared" si="1"/>
        <v>Merverdiavgift</v>
      </c>
      <c r="K22" s="89">
        <f t="shared" si="8"/>
        <v>0</v>
      </c>
      <c r="L22" s="89">
        <f t="shared" si="8"/>
        <v>0</v>
      </c>
      <c r="M22" s="89">
        <f t="shared" si="8"/>
        <v>0</v>
      </c>
      <c r="N22" s="89">
        <f t="shared" si="8"/>
        <v>0</v>
      </c>
      <c r="O22" s="208">
        <f t="shared" si="8"/>
        <v>0</v>
      </c>
    </row>
    <row r="23" spans="1:15" ht="12.75">
      <c r="A23" s="190" t="s">
        <v>49</v>
      </c>
      <c r="B23" s="40"/>
      <c r="C23" s="41"/>
      <c r="D23" s="40"/>
      <c r="E23" s="40"/>
      <c r="F23" s="191">
        <f t="shared" si="7"/>
        <v>0</v>
      </c>
      <c r="G23" s="25"/>
      <c r="H23" s="25"/>
      <c r="I23" s="25"/>
      <c r="J23" s="207" t="str">
        <f t="shared" si="1"/>
        <v>Investeringer</v>
      </c>
      <c r="K23" s="89">
        <f t="shared" si="8"/>
        <v>0</v>
      </c>
      <c r="L23" s="89">
        <f t="shared" si="8"/>
        <v>0</v>
      </c>
      <c r="M23" s="89">
        <f t="shared" si="8"/>
        <v>0</v>
      </c>
      <c r="N23" s="89">
        <f t="shared" si="8"/>
        <v>0</v>
      </c>
      <c r="O23" s="208">
        <f t="shared" si="8"/>
        <v>0</v>
      </c>
    </row>
    <row r="24" spans="1:15" ht="12.75">
      <c r="A24" s="190" t="s">
        <v>50</v>
      </c>
      <c r="B24" s="40"/>
      <c r="C24" s="41"/>
      <c r="D24" s="40"/>
      <c r="E24" s="40"/>
      <c r="F24" s="191">
        <f t="shared" si="7"/>
        <v>0</v>
      </c>
      <c r="G24" s="25"/>
      <c r="H24" s="25"/>
      <c r="I24" s="25"/>
      <c r="J24" s="207" t="str">
        <f t="shared" si="1"/>
        <v>Privatuttak</v>
      </c>
      <c r="K24" s="89">
        <f t="shared" si="8"/>
        <v>0</v>
      </c>
      <c r="L24" s="89">
        <f t="shared" si="8"/>
        <v>0</v>
      </c>
      <c r="M24" s="89">
        <f t="shared" si="8"/>
        <v>0</v>
      </c>
      <c r="N24" s="89">
        <f t="shared" si="8"/>
        <v>0</v>
      </c>
      <c r="O24" s="208">
        <f t="shared" si="8"/>
        <v>0</v>
      </c>
    </row>
    <row r="25" spans="1:15" ht="12.75">
      <c r="A25" s="190" t="s">
        <v>51</v>
      </c>
      <c r="B25" s="40"/>
      <c r="C25" s="41"/>
      <c r="D25" s="40"/>
      <c r="E25" s="40"/>
      <c r="F25" s="191">
        <f t="shared" si="7"/>
        <v>0</v>
      </c>
      <c r="G25" s="25"/>
      <c r="H25" s="25"/>
      <c r="I25" s="25"/>
      <c r="J25" s="207" t="str">
        <f t="shared" si="1"/>
        <v>Avdrag og renter</v>
      </c>
      <c r="K25" s="89">
        <f>B25</f>
        <v>0</v>
      </c>
      <c r="L25" s="89">
        <f>C25</f>
        <v>0</v>
      </c>
      <c r="M25" s="89">
        <f>D25</f>
        <v>0</v>
      </c>
      <c r="N25" s="89">
        <f>E25</f>
        <v>0</v>
      </c>
      <c r="O25" s="208">
        <f>F25</f>
        <v>0</v>
      </c>
    </row>
    <row r="26" spans="1:15" ht="12.75">
      <c r="A26" s="196"/>
      <c r="B26" s="40"/>
      <c r="C26" s="41"/>
      <c r="D26" s="40"/>
      <c r="E26" s="40"/>
      <c r="F26" s="191">
        <f t="shared" si="7"/>
        <v>0</v>
      </c>
      <c r="G26" s="25"/>
      <c r="H26" s="25"/>
      <c r="I26" s="25"/>
      <c r="J26" s="207">
        <f t="shared" si="1"/>
        <v>0</v>
      </c>
      <c r="K26" s="89">
        <f aca="true" t="shared" si="9" ref="J26:O33">B26</f>
        <v>0</v>
      </c>
      <c r="L26" s="89">
        <f t="shared" si="9"/>
        <v>0</v>
      </c>
      <c r="M26" s="89">
        <f t="shared" si="9"/>
        <v>0</v>
      </c>
      <c r="N26" s="89">
        <f t="shared" si="9"/>
        <v>0</v>
      </c>
      <c r="O26" s="208">
        <f t="shared" si="9"/>
        <v>0</v>
      </c>
    </row>
    <row r="27" spans="1:15" ht="12.75">
      <c r="A27" s="196"/>
      <c r="B27" s="40"/>
      <c r="C27" s="41"/>
      <c r="D27" s="40"/>
      <c r="E27" s="40"/>
      <c r="F27" s="191">
        <f t="shared" si="7"/>
        <v>0</v>
      </c>
      <c r="G27" s="25"/>
      <c r="H27" s="25"/>
      <c r="I27" s="25"/>
      <c r="J27" s="207">
        <f t="shared" si="1"/>
        <v>0</v>
      </c>
      <c r="K27" s="89">
        <f t="shared" si="9"/>
        <v>0</v>
      </c>
      <c r="L27" s="89">
        <f t="shared" si="9"/>
        <v>0</v>
      </c>
      <c r="M27" s="89">
        <f t="shared" si="9"/>
        <v>0</v>
      </c>
      <c r="N27" s="89">
        <f t="shared" si="9"/>
        <v>0</v>
      </c>
      <c r="O27" s="208">
        <f t="shared" si="9"/>
        <v>0</v>
      </c>
    </row>
    <row r="28" spans="1:15" ht="12.75">
      <c r="A28" s="196"/>
      <c r="B28" s="40"/>
      <c r="C28" s="41"/>
      <c r="D28" s="40"/>
      <c r="E28" s="40"/>
      <c r="F28" s="191">
        <f t="shared" si="7"/>
        <v>0</v>
      </c>
      <c r="G28" s="25"/>
      <c r="H28" s="25"/>
      <c r="I28" s="25"/>
      <c r="J28" s="207">
        <f t="shared" si="1"/>
        <v>0</v>
      </c>
      <c r="K28" s="89">
        <f t="shared" si="9"/>
        <v>0</v>
      </c>
      <c r="L28" s="89">
        <f t="shared" si="9"/>
        <v>0</v>
      </c>
      <c r="M28" s="89">
        <f t="shared" si="9"/>
        <v>0</v>
      </c>
      <c r="N28" s="89">
        <f t="shared" si="9"/>
        <v>0</v>
      </c>
      <c r="O28" s="208">
        <f t="shared" si="9"/>
        <v>0</v>
      </c>
    </row>
    <row r="29" spans="1:15" ht="12.75">
      <c r="A29" s="197"/>
      <c r="B29" s="40"/>
      <c r="C29" s="41"/>
      <c r="D29" s="40"/>
      <c r="E29" s="40"/>
      <c r="F29" s="191">
        <f t="shared" si="7"/>
        <v>0</v>
      </c>
      <c r="G29" s="25"/>
      <c r="H29" s="25"/>
      <c r="I29" s="25"/>
      <c r="J29" s="209">
        <f t="shared" si="1"/>
        <v>0</v>
      </c>
      <c r="K29" s="91">
        <f t="shared" si="9"/>
        <v>0</v>
      </c>
      <c r="L29" s="91">
        <f t="shared" si="9"/>
        <v>0</v>
      </c>
      <c r="M29" s="91">
        <f t="shared" si="9"/>
        <v>0</v>
      </c>
      <c r="N29" s="91">
        <f t="shared" si="9"/>
        <v>0</v>
      </c>
      <c r="O29" s="210">
        <f t="shared" si="9"/>
        <v>0</v>
      </c>
    </row>
    <row r="30" spans="1:15" ht="12">
      <c r="A30" s="220" t="s">
        <v>33</v>
      </c>
      <c r="B30" s="42">
        <f>SUM(B17:B29)</f>
        <v>0</v>
      </c>
      <c r="C30" s="42">
        <f>SUM(C17:C29)</f>
        <v>0</v>
      </c>
      <c r="D30" s="42">
        <f>SUM(D17:D29)</f>
        <v>0</v>
      </c>
      <c r="E30" s="42">
        <f>SUM(E17:E29)</f>
        <v>0</v>
      </c>
      <c r="F30" s="221">
        <f>SUM(F17:F29)</f>
        <v>0</v>
      </c>
      <c r="G30" s="25"/>
      <c r="H30" s="25"/>
      <c r="I30" s="25"/>
      <c r="J30" s="211" t="str">
        <f t="shared" si="9"/>
        <v>Sum utbetalinger</v>
      </c>
      <c r="K30" s="93">
        <f t="shared" si="9"/>
        <v>0</v>
      </c>
      <c r="L30" s="93">
        <f t="shared" si="9"/>
        <v>0</v>
      </c>
      <c r="M30" s="93">
        <f t="shared" si="9"/>
        <v>0</v>
      </c>
      <c r="N30" s="93">
        <f t="shared" si="9"/>
        <v>0</v>
      </c>
      <c r="O30" s="212">
        <f t="shared" si="9"/>
        <v>0</v>
      </c>
    </row>
    <row r="31" spans="1:15" ht="12">
      <c r="A31" s="222" t="s">
        <v>52</v>
      </c>
      <c r="B31" s="43">
        <f>B15-B30</f>
        <v>0</v>
      </c>
      <c r="C31" s="43">
        <f>C15-C30</f>
        <v>0</v>
      </c>
      <c r="D31" s="43">
        <f>D15-D30</f>
        <v>0</v>
      </c>
      <c r="E31" s="43">
        <f>E15-E30</f>
        <v>0</v>
      </c>
      <c r="F31" s="223">
        <f>SUM(B31:E31)</f>
        <v>0</v>
      </c>
      <c r="G31" s="25"/>
      <c r="H31" s="25"/>
      <c r="I31" s="25"/>
      <c r="J31" s="207" t="str">
        <f t="shared" si="9"/>
        <v>Innbetalingsoverskudd</v>
      </c>
      <c r="K31" s="89">
        <f t="shared" si="9"/>
        <v>0</v>
      </c>
      <c r="L31" s="89">
        <f t="shared" si="9"/>
        <v>0</v>
      </c>
      <c r="M31" s="89">
        <f t="shared" si="9"/>
        <v>0</v>
      </c>
      <c r="N31" s="89">
        <f t="shared" si="9"/>
        <v>0</v>
      </c>
      <c r="O31" s="208">
        <f t="shared" si="9"/>
        <v>0</v>
      </c>
    </row>
    <row r="32" spans="1:15" ht="12">
      <c r="A32" s="224" t="s">
        <v>53</v>
      </c>
      <c r="B32" s="55">
        <f>E6</f>
        <v>0</v>
      </c>
      <c r="C32" s="20">
        <f>B33</f>
        <v>0</v>
      </c>
      <c r="D32" s="17">
        <f>C33</f>
        <v>0</v>
      </c>
      <c r="E32" s="17">
        <f>D33</f>
        <v>0</v>
      </c>
      <c r="F32" s="191">
        <f>B32</f>
        <v>0</v>
      </c>
      <c r="G32" s="25"/>
      <c r="H32" s="25"/>
      <c r="I32" s="25"/>
      <c r="J32" s="209" t="str">
        <f t="shared" si="9"/>
        <v>Likviditetsreserve IB</v>
      </c>
      <c r="K32" s="91">
        <f t="shared" si="9"/>
        <v>0</v>
      </c>
      <c r="L32" s="91">
        <f t="shared" si="9"/>
        <v>0</v>
      </c>
      <c r="M32" s="91">
        <f t="shared" si="9"/>
        <v>0</v>
      </c>
      <c r="N32" s="91">
        <f t="shared" si="9"/>
        <v>0</v>
      </c>
      <c r="O32" s="210">
        <f t="shared" si="9"/>
        <v>0</v>
      </c>
    </row>
    <row r="33" spans="1:15" ht="12.75" thickBot="1">
      <c r="A33" s="225" t="s">
        <v>54</v>
      </c>
      <c r="B33" s="226">
        <f>SUM(B31:B32)</f>
        <v>0</v>
      </c>
      <c r="C33" s="227">
        <f>SUM(C31:C32)</f>
        <v>0</v>
      </c>
      <c r="D33" s="226">
        <f>SUM(D31:D32)</f>
        <v>0</v>
      </c>
      <c r="E33" s="226">
        <f>SUM(E31:E32)</f>
        <v>0</v>
      </c>
      <c r="F33" s="228">
        <f>SUM(F31:F32)</f>
        <v>0</v>
      </c>
      <c r="G33" s="25"/>
      <c r="H33" s="25"/>
      <c r="I33" s="25"/>
      <c r="J33" s="213" t="str">
        <f t="shared" si="9"/>
        <v>Likviditetsreserve UB</v>
      </c>
      <c r="K33" s="214">
        <f t="shared" si="9"/>
        <v>0</v>
      </c>
      <c r="L33" s="214">
        <f t="shared" si="9"/>
        <v>0</v>
      </c>
      <c r="M33" s="214">
        <f t="shared" si="9"/>
        <v>0</v>
      </c>
      <c r="N33" s="214">
        <f t="shared" si="9"/>
        <v>0</v>
      </c>
      <c r="O33" s="215">
        <f t="shared" si="9"/>
        <v>0</v>
      </c>
    </row>
    <row r="34" spans="1:9" ht="12">
      <c r="A34" s="25"/>
      <c r="B34" s="25"/>
      <c r="C34" s="25"/>
      <c r="D34" s="25"/>
      <c r="E34" s="25"/>
      <c r="F34" s="25"/>
      <c r="G34" s="25"/>
      <c r="H34" s="25"/>
      <c r="I34" s="25"/>
    </row>
    <row r="35" spans="1:9" ht="12">
      <c r="A35" s="25"/>
      <c r="B35" s="25"/>
      <c r="C35" s="25"/>
      <c r="D35" s="25"/>
      <c r="E35" s="25"/>
      <c r="F35" s="25"/>
      <c r="G35" s="25"/>
      <c r="H35" s="25"/>
      <c r="I35" s="25"/>
    </row>
    <row r="36" spans="1:9" ht="12">
      <c r="A36" s="25"/>
      <c r="B36" s="25"/>
      <c r="C36" s="25"/>
      <c r="D36" s="25"/>
      <c r="E36" s="25"/>
      <c r="F36" s="25"/>
      <c r="G36" s="25"/>
      <c r="H36" s="25"/>
      <c r="I36" s="25"/>
    </row>
    <row r="37" spans="1:9" ht="12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2">
      <c r="A38" s="25"/>
      <c r="B38" s="25"/>
      <c r="C38" s="25"/>
      <c r="D38" s="25"/>
      <c r="E38" s="25"/>
      <c r="F38" s="25"/>
      <c r="G38" s="25"/>
      <c r="H38" s="25"/>
      <c r="I38" s="25"/>
    </row>
    <row r="39" spans="1:9" ht="12">
      <c r="A39" s="25"/>
      <c r="B39" s="25"/>
      <c r="C39" s="25"/>
      <c r="D39" s="25"/>
      <c r="E39" s="25"/>
      <c r="F39" s="25"/>
      <c r="G39" s="25"/>
      <c r="H39" s="25"/>
      <c r="I39" s="25"/>
    </row>
    <row r="40" spans="1:9" ht="12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2">
      <c r="A41" s="25"/>
      <c r="B41" s="25"/>
      <c r="C41" s="25"/>
      <c r="D41" s="25"/>
      <c r="E41" s="25"/>
      <c r="F41" s="25"/>
      <c r="G41" s="25"/>
      <c r="H41" s="25"/>
      <c r="I41" s="25"/>
    </row>
    <row r="42" spans="1:9" ht="12">
      <c r="A42" s="25"/>
      <c r="B42" s="25"/>
      <c r="C42" s="25"/>
      <c r="D42" s="25"/>
      <c r="E42" s="25"/>
      <c r="F42" s="25"/>
      <c r="G42" s="25"/>
      <c r="H42" s="25"/>
      <c r="I42" s="25"/>
    </row>
    <row r="43" spans="1:9" ht="12">
      <c r="A43" s="25"/>
      <c r="B43" s="25"/>
      <c r="C43" s="25"/>
      <c r="D43" s="25"/>
      <c r="E43" s="25"/>
      <c r="F43" s="25"/>
      <c r="G43" s="25"/>
      <c r="H43" s="25"/>
      <c r="I43" s="25"/>
    </row>
    <row r="44" spans="1:9" ht="12">
      <c r="A44" s="25"/>
      <c r="B44" s="25"/>
      <c r="C44" s="25"/>
      <c r="D44" s="25"/>
      <c r="E44" s="25"/>
      <c r="F44" s="25"/>
      <c r="G44" s="25"/>
      <c r="H44" s="25"/>
      <c r="I44" s="25"/>
    </row>
    <row r="45" spans="1:9" ht="12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12">
      <c r="A46" s="25"/>
      <c r="B46" s="25"/>
      <c r="C46" s="25"/>
      <c r="D46" s="25"/>
      <c r="E46" s="25"/>
      <c r="F46" s="25"/>
      <c r="G46" s="25"/>
      <c r="H46" s="25"/>
      <c r="I46" s="25"/>
    </row>
    <row r="47" spans="1:9" ht="12">
      <c r="A47" s="25"/>
      <c r="B47" s="25"/>
      <c r="C47" s="25"/>
      <c r="D47" s="25"/>
      <c r="E47" s="25"/>
      <c r="F47" s="25"/>
      <c r="G47" s="25"/>
      <c r="H47" s="25"/>
      <c r="I47" s="25"/>
    </row>
    <row r="48" spans="1:9" ht="12">
      <c r="A48" s="25"/>
      <c r="B48" s="25"/>
      <c r="C48" s="25"/>
      <c r="D48" s="25"/>
      <c r="E48" s="25"/>
      <c r="F48" s="25"/>
      <c r="G48" s="25"/>
      <c r="H48" s="25"/>
      <c r="I48" s="25"/>
    </row>
    <row r="49" spans="1:9" ht="12">
      <c r="A49" s="25"/>
      <c r="B49" s="25"/>
      <c r="C49" s="25"/>
      <c r="D49" s="25"/>
      <c r="E49" s="25"/>
      <c r="F49" s="25"/>
      <c r="G49" s="25"/>
      <c r="H49" s="25"/>
      <c r="I49" s="25"/>
    </row>
    <row r="50" spans="1:9" ht="12">
      <c r="A50" s="25"/>
      <c r="B50" s="25"/>
      <c r="C50" s="25"/>
      <c r="D50" s="25"/>
      <c r="E50" s="25"/>
      <c r="F50" s="25"/>
      <c r="G50" s="25"/>
      <c r="H50" s="25"/>
      <c r="I50" s="25"/>
    </row>
    <row r="51" spans="1:9" ht="12">
      <c r="A51" s="25"/>
      <c r="B51" s="25"/>
      <c r="C51" s="25"/>
      <c r="D51" s="25"/>
      <c r="E51" s="25"/>
      <c r="F51" s="25"/>
      <c r="G51" s="25"/>
      <c r="H51" s="25"/>
      <c r="I51" s="25"/>
    </row>
  </sheetData>
  <sheetProtection sheet="1" objects="1" scenarios="1"/>
  <printOptions/>
  <pageMargins left="0.7" right="0.51" top="0.984251969" bottom="0.984251969" header="0.5" footer="0.5"/>
  <pageSetup horizontalDpi="300" verticalDpi="300" orientation="portrait" paperSize="9"/>
  <headerFooter alignWithMargins="0">
    <oddHeader>&amp;RUtskriftsdato &amp;D</oddHeader>
    <oddFooter>&amp;LJohs Totland 19©98&amp;C&amp;F &amp;A&amp;RSide &amp;P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6"/>
  <dimension ref="A1:L175"/>
  <sheetViews>
    <sheetView workbookViewId="0" topLeftCell="A1">
      <selection activeCell="E14" sqref="E14"/>
    </sheetView>
  </sheetViews>
  <sheetFormatPr defaultColWidth="11.421875" defaultRowHeight="12.75"/>
  <sheetData>
    <row r="1" spans="1:12" ht="30.75">
      <c r="A1" s="47" t="s">
        <v>81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">
      <c r="A2" s="49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2.75">
      <c r="A3" s="50" t="s">
        <v>82</v>
      </c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2">
      <c r="A4" s="49"/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2">
      <c r="A5" s="49"/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2">
      <c r="A6" s="49"/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12">
      <c r="A7" s="49"/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12">
      <c r="A8" s="49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ht="12">
      <c r="A9" s="49"/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ht="12">
      <c r="A10" s="49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ht="12">
      <c r="A11" s="49"/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12">
      <c r="A12" s="49"/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2" ht="12">
      <c r="A13" s="49"/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12" ht="12">
      <c r="A14" s="49"/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1:12" ht="12">
      <c r="A15" s="49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2" ht="12">
      <c r="A16" s="49"/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1:12" ht="12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ht="12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2" ht="12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2" ht="12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1:12" ht="1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 ht="12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1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2" ht="1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2" ht="1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12" ht="1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2" ht="1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1:12" ht="1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ht="1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1:12" ht="12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2" ht="1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2" ht="1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 ht="1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12" ht="1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1:12" ht="1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1:12" ht="1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1:12" ht="1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</row>
    <row r="38" spans="1:12" ht="1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1:12" ht="1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  <row r="40" spans="1:12" ht="1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</row>
    <row r="41" spans="1:12" ht="12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</row>
    <row r="42" spans="1:12" ht="1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</row>
    <row r="43" spans="1:12" ht="1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</row>
    <row r="44" spans="1:12" ht="1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</row>
    <row r="45" spans="1:12" ht="1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1:12" ht="1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</row>
    <row r="47" spans="1:12" ht="1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1:12" ht="1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1:12" ht="1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</row>
    <row r="50" spans="1:12" ht="1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spans="1:12" ht="1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spans="1:12" ht="1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1:12" ht="1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</row>
    <row r="54" spans="1:12" ht="1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</row>
    <row r="55" spans="1:12" ht="12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</row>
    <row r="56" spans="1:12" ht="12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</row>
    <row r="57" spans="1:12" ht="12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</row>
    <row r="58" spans="1:12" ht="12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</row>
    <row r="59" spans="1:12" ht="12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</row>
    <row r="60" spans="1:12" ht="12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</row>
    <row r="61" spans="1:12" ht="12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</row>
    <row r="62" spans="1:12" ht="12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</row>
    <row r="63" spans="1:12" ht="12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</row>
    <row r="64" spans="1:12" ht="12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</row>
    <row r="65" spans="1:12" ht="12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</row>
    <row r="66" spans="1:12" ht="12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</row>
    <row r="67" spans="1:12" ht="12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</row>
    <row r="68" spans="1:12" ht="12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</row>
    <row r="69" spans="1:12" ht="12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</row>
    <row r="70" spans="1:12" ht="12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</row>
    <row r="71" spans="1:12" ht="12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</row>
    <row r="72" spans="1:12" ht="12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</row>
    <row r="73" spans="1:12" ht="12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</row>
    <row r="74" spans="1:12" ht="12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</row>
    <row r="75" spans="1:12" ht="12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</row>
    <row r="76" spans="1:12" ht="12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</row>
    <row r="77" spans="1:12" ht="12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</row>
    <row r="78" spans="1:12" ht="12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</row>
    <row r="79" spans="1:12" ht="12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</row>
    <row r="80" spans="1:12" ht="12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</row>
    <row r="81" spans="1:12" ht="12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</row>
    <row r="82" spans="1:12" ht="1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</row>
    <row r="83" spans="1:12" ht="1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</row>
    <row r="84" spans="1:12" ht="12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</row>
    <row r="85" spans="1:12" ht="12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</row>
    <row r="86" spans="1:12" ht="12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</row>
    <row r="87" spans="1:12" ht="12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1:12" ht="12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</row>
    <row r="89" spans="1:12" ht="12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</row>
    <row r="90" spans="1:12" ht="12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</row>
    <row r="91" spans="1:12" ht="12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</row>
    <row r="92" spans="1:12" ht="12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</row>
    <row r="93" spans="1:12" ht="12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</row>
    <row r="94" spans="1:12" ht="12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</row>
    <row r="95" spans="1:12" ht="12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</row>
    <row r="96" spans="1:12" ht="12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</row>
    <row r="97" spans="1:12" ht="12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</row>
    <row r="98" spans="1:12" ht="12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</row>
    <row r="99" spans="1:12" ht="12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</row>
    <row r="100" spans="1:12" ht="12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</row>
    <row r="101" spans="1:12" ht="12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</row>
    <row r="102" spans="1:12" ht="12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</row>
    <row r="103" spans="1:12" ht="12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</row>
    <row r="104" spans="1:12" ht="12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</row>
    <row r="105" spans="1:12" ht="12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</row>
    <row r="106" spans="1:12" ht="12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</row>
    <row r="107" spans="1:12" ht="12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</row>
    <row r="108" spans="1:12" ht="12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</row>
    <row r="109" spans="1:12" ht="12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</row>
    <row r="110" spans="1:12" ht="12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</row>
    <row r="111" spans="1:12" ht="12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</row>
    <row r="112" spans="1:12" ht="12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</row>
    <row r="113" spans="1:12" ht="12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</row>
    <row r="114" spans="1:12" ht="12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</row>
    <row r="115" spans="1:12" ht="12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</row>
    <row r="116" spans="1:12" ht="12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</row>
    <row r="117" spans="1:12" ht="12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</row>
    <row r="118" spans="1:12" ht="12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</row>
    <row r="119" spans="1:12" ht="12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</row>
    <row r="120" spans="1:12" ht="12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</row>
    <row r="121" spans="1:12" ht="12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</row>
    <row r="122" spans="1:12" ht="12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</row>
    <row r="123" spans="1:12" ht="12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</row>
    <row r="124" spans="1:12" ht="12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</row>
    <row r="125" spans="1:12" ht="12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</row>
    <row r="126" spans="1:12" ht="12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</row>
    <row r="127" spans="1:12" ht="12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</row>
    <row r="128" spans="1:12" ht="12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</row>
    <row r="129" spans="1:12" ht="12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</row>
    <row r="130" spans="1:12" ht="12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</row>
    <row r="131" spans="1:12" ht="12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</row>
    <row r="132" spans="1:12" ht="12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</row>
    <row r="133" spans="1:12" ht="12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</row>
    <row r="134" spans="1:12" ht="12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</row>
    <row r="135" spans="1:12" ht="12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</row>
    <row r="136" spans="1:12" ht="12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</row>
    <row r="137" spans="1:12" ht="12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</row>
    <row r="138" spans="1:12" ht="12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</row>
    <row r="139" spans="1:12" ht="12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</row>
    <row r="140" spans="1:12" ht="12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</row>
    <row r="141" spans="1:12" ht="12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</row>
    <row r="142" spans="1:12" ht="12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</row>
    <row r="143" spans="1:12" ht="12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</row>
    <row r="144" spans="1:12" ht="12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</row>
    <row r="145" spans="1:12" ht="12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</row>
    <row r="146" spans="1:12" ht="12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</row>
    <row r="147" spans="1:12" ht="12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</row>
    <row r="148" spans="1:12" ht="12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</row>
    <row r="149" spans="1:12" ht="12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</row>
    <row r="150" spans="1:12" ht="12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</row>
    <row r="151" spans="1:12" ht="12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</row>
    <row r="152" spans="1:12" ht="12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</row>
    <row r="153" spans="1:12" ht="12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</row>
    <row r="154" spans="1:12" ht="12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</row>
    <row r="155" spans="1:12" ht="12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</row>
    <row r="156" spans="1:12" ht="12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</row>
    <row r="157" spans="1:12" ht="12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</row>
    <row r="158" spans="1:12" ht="12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</row>
    <row r="159" spans="1:12" ht="12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</row>
    <row r="160" spans="1:12" ht="12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</row>
    <row r="161" spans="1:12" ht="12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</row>
    <row r="162" spans="1:12" ht="12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</row>
    <row r="163" spans="1:12" ht="12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</row>
    <row r="164" spans="1:12" ht="12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</row>
    <row r="165" spans="1:12" ht="12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</row>
    <row r="166" spans="1:12" ht="12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</row>
    <row r="167" spans="1:12" ht="12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</row>
    <row r="168" spans="1:12" ht="12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</row>
    <row r="169" spans="1:12" ht="12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</row>
    <row r="170" spans="1:12" ht="12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</row>
    <row r="171" spans="1:12" ht="12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</row>
    <row r="172" spans="1:12" ht="12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</row>
    <row r="173" spans="1:12" ht="12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</row>
    <row r="174" spans="1:12" ht="12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</row>
    <row r="175" spans="1:12" ht="12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</row>
  </sheetData>
  <sheetProtection sheet="1" objects="1" scenarios="1" selectLockedCells="1" selectUnlockedCells="1"/>
  <printOptions/>
  <pageMargins left="0.75" right="0.75" top="0.984251969" bottom="0.984251969" header="0.5" footer="0.5"/>
  <pageSetup horizontalDpi="600" verticalDpi="6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Johs Totland</cp:lastModifiedBy>
  <cp:lastPrinted>2009-01-11T22:52:30Z</cp:lastPrinted>
  <dcterms:created xsi:type="dcterms:W3CDTF">1997-11-03T21:18:35Z</dcterms:created>
  <dcterms:modified xsi:type="dcterms:W3CDTF">2012-11-11T23:55:15Z</dcterms:modified>
  <cp:category/>
  <cp:version/>
  <cp:contentType/>
  <cp:contentStatus/>
</cp:coreProperties>
</file>